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k Ray Ball\Documents\_Daily Use\Villa Secrets (New)\Network.VillaSecrets\Mandates\"/>
    </mc:Choice>
  </mc:AlternateContent>
  <bookViews>
    <workbookView xWindow="0" yWindow="0" windowWidth="23040" windowHeight="9108" tabRatio="944"/>
  </bookViews>
  <sheets>
    <sheet name="Total Marketing Commitment" sheetId="13" r:id="rId1"/>
    <sheet name="Booking Income" sheetId="14" r:id="rId2"/>
    <sheet name="Website &amp; Content Marketing" sheetId="1" r:id="rId3"/>
    <sheet name="Web Advertising" sheetId="8" r:id="rId4"/>
    <sheet name="PR" sheetId="7" r:id="rId5"/>
    <sheet name="Subscriptions &amp; Directories " sheetId="5" r:id="rId6"/>
    <sheet name="Website Home Page Inclusion" sheetId="6" r:id="rId7"/>
    <sheet name="Villa Secrets Magazine" sheetId="3" r:id="rId8"/>
    <sheet name="Magazine Ads &amp; Villa Broachers" sheetId="4" r:id="rId9"/>
    <sheet name="END" sheetId="15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3" l="1"/>
  <c r="J16" i="13" s="1"/>
  <c r="D21" i="13"/>
  <c r="E21" i="13" s="1"/>
  <c r="G26" i="14"/>
  <c r="H26" i="14" s="1"/>
  <c r="H25" i="14"/>
  <c r="D25" i="14"/>
  <c r="B25" i="14"/>
  <c r="H24" i="14"/>
  <c r="D24" i="14"/>
  <c r="B24" i="14"/>
  <c r="E24" i="14" s="1"/>
  <c r="I24" i="14" s="1"/>
  <c r="H23" i="14"/>
  <c r="D23" i="14"/>
  <c r="B23" i="14"/>
  <c r="H22" i="14"/>
  <c r="D22" i="14"/>
  <c r="B22" i="14"/>
  <c r="E22" i="14" s="1"/>
  <c r="I22" i="14" s="1"/>
  <c r="H21" i="14"/>
  <c r="D21" i="14"/>
  <c r="B21" i="14"/>
  <c r="H20" i="14"/>
  <c r="D20" i="14"/>
  <c r="B20" i="14"/>
  <c r="H19" i="14"/>
  <c r="D19" i="14"/>
  <c r="B19" i="14"/>
  <c r="H18" i="14"/>
  <c r="D18" i="14"/>
  <c r="B18" i="14"/>
  <c r="H17" i="14"/>
  <c r="D17" i="14"/>
  <c r="B17" i="14"/>
  <c r="E17" i="14" s="1"/>
  <c r="I17" i="14" s="1"/>
  <c r="H16" i="14"/>
  <c r="D16" i="14"/>
  <c r="B16" i="14"/>
  <c r="E16" i="14" s="1"/>
  <c r="I16" i="14" s="1"/>
  <c r="H15" i="14"/>
  <c r="D15" i="14"/>
  <c r="B15" i="14"/>
  <c r="H14" i="14"/>
  <c r="D14" i="14"/>
  <c r="B14" i="14"/>
  <c r="E14" i="14" s="1"/>
  <c r="I14" i="14" s="1"/>
  <c r="H13" i="14"/>
  <c r="D13" i="14"/>
  <c r="B13" i="14"/>
  <c r="H12" i="14"/>
  <c r="D12" i="14"/>
  <c r="B12" i="14"/>
  <c r="H11" i="14"/>
  <c r="D11" i="14"/>
  <c r="B11" i="14"/>
  <c r="H10" i="14"/>
  <c r="D10" i="14"/>
  <c r="B10" i="14"/>
  <c r="J10" i="14"/>
  <c r="J9" i="14"/>
  <c r="E12" i="14" l="1"/>
  <c r="I12" i="14" s="1"/>
  <c r="E20" i="14"/>
  <c r="I20" i="14" s="1"/>
  <c r="E15" i="14"/>
  <c r="I15" i="14" s="1"/>
  <c r="E23" i="14"/>
  <c r="I23" i="14" s="1"/>
  <c r="E11" i="14"/>
  <c r="I11" i="14" s="1"/>
  <c r="E19" i="14"/>
  <c r="I19" i="14" s="1"/>
  <c r="E10" i="14"/>
  <c r="I10" i="14" s="1"/>
  <c r="E18" i="14"/>
  <c r="I18" i="14" s="1"/>
  <c r="E25" i="14"/>
  <c r="I25" i="14" s="1"/>
  <c r="E13" i="14"/>
  <c r="I13" i="14" s="1"/>
  <c r="E21" i="14"/>
  <c r="I21" i="14" s="1"/>
  <c r="E19" i="13"/>
  <c r="D19" i="13"/>
  <c r="D18" i="13"/>
  <c r="D22" i="13" s="1"/>
  <c r="I17" i="13"/>
  <c r="J10" i="13"/>
  <c r="I10" i="13"/>
  <c r="I14" i="13"/>
  <c r="J14" i="13" s="1"/>
  <c r="J17" i="13" s="1"/>
  <c r="D14" i="13"/>
  <c r="E9" i="13"/>
  <c r="J9" i="13" s="1"/>
  <c r="D9" i="13"/>
  <c r="I9" i="13" s="1"/>
  <c r="E8" i="13"/>
  <c r="J8" i="13" s="1"/>
  <c r="D8" i="13"/>
  <c r="I8" i="13" s="1"/>
  <c r="E7" i="13"/>
  <c r="J7" i="13" s="1"/>
  <c r="D7" i="13"/>
  <c r="I7" i="13" s="1"/>
  <c r="J44" i="5"/>
  <c r="J35" i="7"/>
  <c r="J33" i="7"/>
  <c r="J7" i="8"/>
  <c r="J30" i="8"/>
  <c r="J28" i="8"/>
  <c r="J94" i="1"/>
  <c r="E18" i="13" l="1"/>
  <c r="E22" i="13" s="1"/>
  <c r="I26" i="14"/>
  <c r="I28" i="14" s="1"/>
  <c r="R7" i="8"/>
  <c r="N16" i="6"/>
  <c r="N43" i="6"/>
  <c r="N7" i="6"/>
  <c r="M7" i="6"/>
  <c r="L92" i="6"/>
  <c r="L91" i="6"/>
  <c r="L90" i="6"/>
  <c r="L89" i="6"/>
  <c r="L85" i="6"/>
  <c r="L84" i="6"/>
  <c r="L83" i="6"/>
  <c r="L79" i="6"/>
  <c r="L78" i="6"/>
  <c r="L77" i="6"/>
  <c r="L76" i="6"/>
  <c r="L75" i="6"/>
  <c r="L74" i="6"/>
  <c r="L73" i="6"/>
  <c r="L72" i="6"/>
  <c r="L71" i="6"/>
  <c r="L70" i="6"/>
  <c r="L55" i="6"/>
  <c r="L54" i="6"/>
  <c r="L53" i="6"/>
  <c r="L49" i="6"/>
  <c r="L48" i="6"/>
  <c r="L47" i="6"/>
  <c r="L46" i="6"/>
  <c r="L45" i="6"/>
  <c r="L44" i="6"/>
  <c r="L43" i="6"/>
  <c r="L42" i="6"/>
  <c r="L41" i="6"/>
  <c r="L40" i="6"/>
  <c r="L32" i="6"/>
  <c r="L31" i="6"/>
  <c r="L30" i="6"/>
  <c r="L29" i="6"/>
  <c r="L25" i="6"/>
  <c r="L24" i="6"/>
  <c r="L23" i="6"/>
  <c r="L19" i="6"/>
  <c r="L18" i="6"/>
  <c r="L17" i="6"/>
  <c r="L16" i="6"/>
  <c r="L15" i="6"/>
  <c r="L14" i="6"/>
  <c r="L13" i="6"/>
  <c r="L12" i="6"/>
  <c r="L11" i="6"/>
  <c r="L10" i="6"/>
  <c r="I2" i="14" l="1"/>
  <c r="I3" i="14" s="1"/>
  <c r="J26" i="8"/>
  <c r="J32" i="8" s="1"/>
  <c r="J24" i="8"/>
  <c r="I39" i="4"/>
  <c r="J39" i="4" s="1"/>
  <c r="P38" i="4"/>
  <c r="O38" i="4"/>
  <c r="Q39" i="4" s="1"/>
  <c r="R39" i="4" s="1"/>
  <c r="N38" i="4"/>
  <c r="J38" i="4"/>
  <c r="H38" i="4"/>
  <c r="G38" i="4"/>
  <c r="F38" i="4"/>
  <c r="Q35" i="4"/>
  <c r="R35" i="4" s="1"/>
  <c r="I35" i="4"/>
  <c r="J35" i="4" s="1"/>
  <c r="P34" i="4"/>
  <c r="O34" i="4"/>
  <c r="R34" i="4" s="1"/>
  <c r="R36" i="4" s="1"/>
  <c r="N34" i="4"/>
  <c r="H34" i="4"/>
  <c r="G34" i="4"/>
  <c r="J34" i="4" s="1"/>
  <c r="F34" i="4"/>
  <c r="O32" i="4"/>
  <c r="R32" i="4" s="1"/>
  <c r="G32" i="4"/>
  <c r="J32" i="4" s="1"/>
  <c r="O31" i="4"/>
  <c r="R31" i="4" s="1"/>
  <c r="G31" i="4"/>
  <c r="J31" i="4" s="1"/>
  <c r="N224" i="6"/>
  <c r="N113" i="6"/>
  <c r="M103" i="6"/>
  <c r="M166" i="6"/>
  <c r="M176" i="6"/>
  <c r="M23" i="6"/>
  <c r="M55" i="6"/>
  <c r="M84" i="6"/>
  <c r="M141" i="6"/>
  <c r="M208" i="6"/>
  <c r="M200" i="6"/>
  <c r="M192" i="6"/>
  <c r="M221" i="6"/>
  <c r="N200" i="6"/>
  <c r="N206" i="6"/>
  <c r="N163" i="6"/>
  <c r="N24" i="6"/>
  <c r="G215" i="6"/>
  <c r="J215" i="6" s="1"/>
  <c r="G216" i="6"/>
  <c r="J216" i="6" s="1"/>
  <c r="G217" i="6"/>
  <c r="J217" i="6"/>
  <c r="K217" i="6"/>
  <c r="L217" i="6"/>
  <c r="G218" i="6"/>
  <c r="J218" i="6" s="1"/>
  <c r="G219" i="6"/>
  <c r="J219" i="6"/>
  <c r="K219" i="6" s="1"/>
  <c r="G220" i="6"/>
  <c r="J220" i="6" s="1"/>
  <c r="G221" i="6"/>
  <c r="J221" i="6"/>
  <c r="K221" i="6" s="1"/>
  <c r="L221" i="6"/>
  <c r="G222" i="6"/>
  <c r="J222" i="6" s="1"/>
  <c r="G223" i="6"/>
  <c r="J223" i="6"/>
  <c r="K223" i="6"/>
  <c r="L223" i="6"/>
  <c r="G224" i="6"/>
  <c r="J224" i="6" s="1"/>
  <c r="G214" i="6"/>
  <c r="J214" i="6" s="1"/>
  <c r="G18" i="6"/>
  <c r="I4" i="14" l="1"/>
  <c r="I5" i="14" s="1"/>
  <c r="K3" i="14"/>
  <c r="J41" i="4"/>
  <c r="R38" i="4"/>
  <c r="R40" i="4" s="1"/>
  <c r="N226" i="6"/>
  <c r="M226" i="6"/>
  <c r="L219" i="6"/>
  <c r="K215" i="6"/>
  <c r="L215" i="6"/>
  <c r="K216" i="6"/>
  <c r="L216" i="6"/>
  <c r="K222" i="6"/>
  <c r="L222" i="6"/>
  <c r="K218" i="6"/>
  <c r="L218" i="6"/>
  <c r="K224" i="6"/>
  <c r="L224" i="6"/>
  <c r="K220" i="6"/>
  <c r="L220" i="6"/>
  <c r="L214" i="6"/>
  <c r="K214" i="6"/>
  <c r="L3" i="14" l="1"/>
  <c r="K4" i="14"/>
  <c r="M3" i="14"/>
  <c r="I6" i="14"/>
  <c r="I7" i="14" s="1"/>
  <c r="R41" i="4"/>
  <c r="K5" i="14" l="1"/>
  <c r="L4" i="14"/>
  <c r="M4" i="14" s="1"/>
  <c r="G35" i="6"/>
  <c r="J35" i="6" s="1"/>
  <c r="J34" i="6"/>
  <c r="G34" i="6"/>
  <c r="G33" i="6"/>
  <c r="J33" i="6" s="1"/>
  <c r="L33" i="6" s="1"/>
  <c r="G32" i="6"/>
  <c r="J32" i="6" s="1"/>
  <c r="G31" i="6"/>
  <c r="J31" i="6" s="1"/>
  <c r="G30" i="6"/>
  <c r="J30" i="6" s="1"/>
  <c r="G29" i="6"/>
  <c r="G28" i="6"/>
  <c r="J28" i="6" s="1"/>
  <c r="L28" i="6" s="1"/>
  <c r="G27" i="6"/>
  <c r="J27" i="6" s="1"/>
  <c r="L27" i="6" s="1"/>
  <c r="G26" i="6"/>
  <c r="J26" i="6" s="1"/>
  <c r="L26" i="6" s="1"/>
  <c r="G25" i="6"/>
  <c r="J25" i="6" s="1"/>
  <c r="G24" i="6"/>
  <c r="J24" i="6" s="1"/>
  <c r="G23" i="6"/>
  <c r="J23" i="6" s="1"/>
  <c r="K23" i="6" s="1"/>
  <c r="G22" i="6"/>
  <c r="J22" i="6" s="1"/>
  <c r="L22" i="6" s="1"/>
  <c r="G21" i="6"/>
  <c r="J21" i="6" s="1"/>
  <c r="L21" i="6" s="1"/>
  <c r="G20" i="6"/>
  <c r="J20" i="6" s="1"/>
  <c r="L20" i="6" s="1"/>
  <c r="G19" i="6"/>
  <c r="J19" i="6" s="1"/>
  <c r="J18" i="6"/>
  <c r="G17" i="6"/>
  <c r="J17" i="6" s="1"/>
  <c r="G16" i="6"/>
  <c r="G15" i="6"/>
  <c r="J15" i="6" s="1"/>
  <c r="G14" i="6"/>
  <c r="J14" i="6" s="1"/>
  <c r="G13" i="6"/>
  <c r="G12" i="6"/>
  <c r="J12" i="6" s="1"/>
  <c r="G11" i="6"/>
  <c r="J11" i="6" s="1"/>
  <c r="G10" i="6"/>
  <c r="J10" i="6" s="1"/>
  <c r="R9" i="4"/>
  <c r="J9" i="4"/>
  <c r="G208" i="6"/>
  <c r="J208" i="6" s="1"/>
  <c r="G207" i="6"/>
  <c r="J207" i="6" s="1"/>
  <c r="G206" i="6"/>
  <c r="J206" i="6" s="1"/>
  <c r="G205" i="6"/>
  <c r="J205" i="6" s="1"/>
  <c r="G204" i="6"/>
  <c r="J204" i="6" s="1"/>
  <c r="L204" i="6" s="1"/>
  <c r="G203" i="6"/>
  <c r="J203" i="6" s="1"/>
  <c r="L203" i="6" s="1"/>
  <c r="G202" i="6"/>
  <c r="J202" i="6" s="1"/>
  <c r="L202" i="6" s="1"/>
  <c r="G201" i="6"/>
  <c r="J201" i="6" s="1"/>
  <c r="L201" i="6" s="1"/>
  <c r="G200" i="6"/>
  <c r="J200" i="6" s="1"/>
  <c r="G199" i="6"/>
  <c r="J199" i="6" s="1"/>
  <c r="L199" i="6" s="1"/>
  <c r="G198" i="6"/>
  <c r="J198" i="6" s="1"/>
  <c r="L198" i="6" s="1"/>
  <c r="G197" i="6"/>
  <c r="J197" i="6" s="1"/>
  <c r="L197" i="6" s="1"/>
  <c r="G196" i="6"/>
  <c r="J196" i="6" s="1"/>
  <c r="L196" i="6" s="1"/>
  <c r="G195" i="6"/>
  <c r="J195" i="6" s="1"/>
  <c r="G194" i="6"/>
  <c r="J194" i="6" s="1"/>
  <c r="G193" i="6"/>
  <c r="J193" i="6" s="1"/>
  <c r="G192" i="6"/>
  <c r="J192" i="6" s="1"/>
  <c r="G191" i="6"/>
  <c r="J191" i="6" s="1"/>
  <c r="G190" i="6"/>
  <c r="J190" i="6" s="1"/>
  <c r="G189" i="6"/>
  <c r="G188" i="6"/>
  <c r="J188" i="6" s="1"/>
  <c r="G187" i="6"/>
  <c r="J187" i="6" s="1"/>
  <c r="G186" i="6"/>
  <c r="J186" i="6" s="1"/>
  <c r="G185" i="6"/>
  <c r="J185" i="6" s="1"/>
  <c r="G184" i="6"/>
  <c r="J184" i="6" s="1"/>
  <c r="G183" i="6"/>
  <c r="J183" i="6" s="1"/>
  <c r="G182" i="6"/>
  <c r="J182" i="6" s="1"/>
  <c r="G179" i="6"/>
  <c r="J179" i="6" s="1"/>
  <c r="G178" i="6"/>
  <c r="J178" i="6" s="1"/>
  <c r="G177" i="6"/>
  <c r="J177" i="6" s="1"/>
  <c r="G176" i="6"/>
  <c r="J176" i="6" s="1"/>
  <c r="G175" i="6"/>
  <c r="J175" i="6" s="1"/>
  <c r="L175" i="6" s="1"/>
  <c r="G174" i="6"/>
  <c r="J174" i="6" s="1"/>
  <c r="L174" i="6" s="1"/>
  <c r="G173" i="6"/>
  <c r="J173" i="6" s="1"/>
  <c r="L173" i="6" s="1"/>
  <c r="G172" i="6"/>
  <c r="J172" i="6" s="1"/>
  <c r="L172" i="6" s="1"/>
  <c r="G171" i="6"/>
  <c r="J171" i="6" s="1"/>
  <c r="G170" i="6"/>
  <c r="G169" i="6"/>
  <c r="J169" i="6" s="1"/>
  <c r="L169" i="6" s="1"/>
  <c r="G168" i="6"/>
  <c r="J168" i="6" s="1"/>
  <c r="L168" i="6" s="1"/>
  <c r="G167" i="6"/>
  <c r="J167" i="6" s="1"/>
  <c r="L167" i="6" s="1"/>
  <c r="G166" i="6"/>
  <c r="J166" i="6" s="1"/>
  <c r="L166" i="6" s="1"/>
  <c r="G165" i="6"/>
  <c r="J165" i="6" s="1"/>
  <c r="G164" i="6"/>
  <c r="J164" i="6" s="1"/>
  <c r="L164" i="6" s="1"/>
  <c r="G163" i="6"/>
  <c r="J163" i="6" s="1"/>
  <c r="G162" i="6"/>
  <c r="J162" i="6" s="1"/>
  <c r="L162" i="6" s="1"/>
  <c r="G161" i="6"/>
  <c r="J161" i="6" s="1"/>
  <c r="G160" i="6"/>
  <c r="J160" i="6" s="1"/>
  <c r="L160" i="6" s="1"/>
  <c r="G159" i="6"/>
  <c r="J159" i="6" s="1"/>
  <c r="G158" i="6"/>
  <c r="J158" i="6" s="1"/>
  <c r="L158" i="6" s="1"/>
  <c r="G157" i="6"/>
  <c r="J157" i="6" s="1"/>
  <c r="G156" i="6"/>
  <c r="J156" i="6" s="1"/>
  <c r="G155" i="6"/>
  <c r="J155" i="6" s="1"/>
  <c r="G154" i="6"/>
  <c r="J154" i="6" s="1"/>
  <c r="G153" i="6"/>
  <c r="J153" i="6" s="1"/>
  <c r="G150" i="6"/>
  <c r="J150" i="6" s="1"/>
  <c r="G149" i="6"/>
  <c r="G148" i="6"/>
  <c r="J148" i="6" s="1"/>
  <c r="G147" i="6"/>
  <c r="J147" i="6" s="1"/>
  <c r="G146" i="6"/>
  <c r="J146" i="6" s="1"/>
  <c r="L146" i="6" s="1"/>
  <c r="G145" i="6"/>
  <c r="J145" i="6" s="1"/>
  <c r="L145" i="6" s="1"/>
  <c r="G144" i="6"/>
  <c r="J144" i="6" s="1"/>
  <c r="L144" i="6" s="1"/>
  <c r="G143" i="6"/>
  <c r="J143" i="6" s="1"/>
  <c r="L143" i="6" s="1"/>
  <c r="G142" i="6"/>
  <c r="J142" i="6" s="1"/>
  <c r="G141" i="6"/>
  <c r="J141" i="6" s="1"/>
  <c r="L141" i="6" s="1"/>
  <c r="G140" i="6"/>
  <c r="J140" i="6" s="1"/>
  <c r="L140" i="6" s="1"/>
  <c r="G139" i="6"/>
  <c r="J139" i="6" s="1"/>
  <c r="L139" i="6" s="1"/>
  <c r="G138" i="6"/>
  <c r="J138" i="6" s="1"/>
  <c r="L138" i="6" s="1"/>
  <c r="G137" i="6"/>
  <c r="J137" i="6" s="1"/>
  <c r="G136" i="6"/>
  <c r="J136" i="6" s="1"/>
  <c r="G135" i="6"/>
  <c r="J135" i="6" s="1"/>
  <c r="G134" i="6"/>
  <c r="J134" i="6" s="1"/>
  <c r="G133" i="6"/>
  <c r="J133" i="6" s="1"/>
  <c r="G132" i="6"/>
  <c r="G131" i="6"/>
  <c r="J131" i="6" s="1"/>
  <c r="G130" i="6"/>
  <c r="J130" i="6" s="1"/>
  <c r="G129" i="6"/>
  <c r="J129" i="6" s="1"/>
  <c r="G128" i="6"/>
  <c r="J128" i="6" s="1"/>
  <c r="G127" i="6"/>
  <c r="J127" i="6" s="1"/>
  <c r="G126" i="6"/>
  <c r="J126" i="6" s="1"/>
  <c r="G125" i="6"/>
  <c r="J125" i="6" s="1"/>
  <c r="G124" i="6"/>
  <c r="J124" i="6" s="1"/>
  <c r="G121" i="6"/>
  <c r="J121" i="6" s="1"/>
  <c r="G120" i="6"/>
  <c r="J120" i="6" s="1"/>
  <c r="G119" i="6"/>
  <c r="J119" i="6" s="1"/>
  <c r="G118" i="6"/>
  <c r="G117" i="6"/>
  <c r="J117" i="6" s="1"/>
  <c r="L117" i="6" s="1"/>
  <c r="G116" i="6"/>
  <c r="J116" i="6" s="1"/>
  <c r="L116" i="6" s="1"/>
  <c r="G115" i="6"/>
  <c r="J115" i="6" s="1"/>
  <c r="L115" i="6" s="1"/>
  <c r="G114" i="6"/>
  <c r="J114" i="6" s="1"/>
  <c r="L114" i="6" s="1"/>
  <c r="G113" i="6"/>
  <c r="G112" i="6"/>
  <c r="J112" i="6" s="1"/>
  <c r="L112" i="6" s="1"/>
  <c r="G111" i="6"/>
  <c r="J111" i="6" s="1"/>
  <c r="L111" i="6" s="1"/>
  <c r="G110" i="6"/>
  <c r="J110" i="6" s="1"/>
  <c r="L110" i="6" s="1"/>
  <c r="G109" i="6"/>
  <c r="J109" i="6" s="1"/>
  <c r="L109" i="6" s="1"/>
  <c r="G108" i="6"/>
  <c r="J108" i="6" s="1"/>
  <c r="G107" i="6"/>
  <c r="J107" i="6" s="1"/>
  <c r="G106" i="6"/>
  <c r="J106" i="6" s="1"/>
  <c r="G105" i="6"/>
  <c r="J105" i="6" s="1"/>
  <c r="G104" i="6"/>
  <c r="J104" i="6" s="1"/>
  <c r="G103" i="6"/>
  <c r="G102" i="6"/>
  <c r="J102" i="6" s="1"/>
  <c r="G101" i="6"/>
  <c r="J101" i="6" s="1"/>
  <c r="G100" i="6"/>
  <c r="J100" i="6" s="1"/>
  <c r="G99" i="6"/>
  <c r="J99" i="6" s="1"/>
  <c r="G98" i="6"/>
  <c r="J98" i="6" s="1"/>
  <c r="G97" i="6"/>
  <c r="J97" i="6" s="1"/>
  <c r="G96" i="6"/>
  <c r="J96" i="6" s="1"/>
  <c r="G95" i="6"/>
  <c r="J95" i="6" s="1"/>
  <c r="J88" i="6"/>
  <c r="L88" i="6" s="1"/>
  <c r="J87" i="6"/>
  <c r="L87" i="6" s="1"/>
  <c r="J66" i="6"/>
  <c r="G94" i="6"/>
  <c r="J94" i="6" s="1"/>
  <c r="G93" i="6"/>
  <c r="J93" i="6" s="1"/>
  <c r="G92" i="6"/>
  <c r="J92" i="6" s="1"/>
  <c r="G91" i="6"/>
  <c r="J91" i="6" s="1"/>
  <c r="K91" i="6" s="1"/>
  <c r="G90" i="6"/>
  <c r="J90" i="6" s="1"/>
  <c r="K90" i="6" s="1"/>
  <c r="G89" i="6"/>
  <c r="J89" i="6" s="1"/>
  <c r="G88" i="6"/>
  <c r="G87" i="6"/>
  <c r="G86" i="6"/>
  <c r="J86" i="6" s="1"/>
  <c r="L86" i="6" s="1"/>
  <c r="G85" i="6"/>
  <c r="J85" i="6" s="1"/>
  <c r="G84" i="6"/>
  <c r="J84" i="6" s="1"/>
  <c r="G83" i="6"/>
  <c r="G82" i="6"/>
  <c r="J82" i="6" s="1"/>
  <c r="L82" i="6" s="1"/>
  <c r="G81" i="6"/>
  <c r="J81" i="6" s="1"/>
  <c r="L81" i="6" s="1"/>
  <c r="G80" i="6"/>
  <c r="J80" i="6" s="1"/>
  <c r="L80" i="6" s="1"/>
  <c r="G79" i="6"/>
  <c r="J79" i="6" s="1"/>
  <c r="G78" i="6"/>
  <c r="J78" i="6" s="1"/>
  <c r="K78" i="6" s="1"/>
  <c r="G77" i="6"/>
  <c r="J77" i="6" s="1"/>
  <c r="G76" i="6"/>
  <c r="J76" i="6" s="1"/>
  <c r="G75" i="6"/>
  <c r="J75" i="6" s="1"/>
  <c r="K75" i="6" s="1"/>
  <c r="G74" i="6"/>
  <c r="J74" i="6" s="1"/>
  <c r="K74" i="6" s="1"/>
  <c r="G73" i="6"/>
  <c r="J73" i="6" s="1"/>
  <c r="G72" i="6"/>
  <c r="J72" i="6" s="1"/>
  <c r="G71" i="6"/>
  <c r="J71" i="6" s="1"/>
  <c r="G70" i="6"/>
  <c r="G69" i="6"/>
  <c r="J69" i="6" s="1"/>
  <c r="G68" i="6"/>
  <c r="J68" i="6" s="1"/>
  <c r="G67" i="6"/>
  <c r="J67" i="6" s="1"/>
  <c r="G66" i="6"/>
  <c r="G65" i="6"/>
  <c r="J65" i="6" s="1"/>
  <c r="G64" i="6"/>
  <c r="J64" i="6" s="1"/>
  <c r="G63" i="6"/>
  <c r="J63" i="6" s="1"/>
  <c r="L63" i="6" s="1"/>
  <c r="G62" i="6"/>
  <c r="J62" i="6" s="1"/>
  <c r="G61" i="6"/>
  <c r="J61" i="6" s="1"/>
  <c r="G60" i="6"/>
  <c r="J60" i="6" s="1"/>
  <c r="G59" i="6"/>
  <c r="J59" i="6" s="1"/>
  <c r="G58" i="6"/>
  <c r="J58" i="6" s="1"/>
  <c r="L58" i="6" s="1"/>
  <c r="G57" i="6"/>
  <c r="J57" i="6" s="1"/>
  <c r="L57" i="6" s="1"/>
  <c r="G56" i="6"/>
  <c r="J56" i="6" s="1"/>
  <c r="L56" i="6" s="1"/>
  <c r="G55" i="6"/>
  <c r="J55" i="6" s="1"/>
  <c r="G54" i="6"/>
  <c r="J54" i="6" s="1"/>
  <c r="G53" i="6"/>
  <c r="G52" i="6"/>
  <c r="J52" i="6" s="1"/>
  <c r="L52" i="6" s="1"/>
  <c r="G51" i="6"/>
  <c r="J51" i="6" s="1"/>
  <c r="L51" i="6" s="1"/>
  <c r="G50" i="6"/>
  <c r="J50" i="6" s="1"/>
  <c r="L50" i="6" s="1"/>
  <c r="G49" i="6"/>
  <c r="J49" i="6" s="1"/>
  <c r="G48" i="6"/>
  <c r="J48" i="6" s="1"/>
  <c r="G47" i="6"/>
  <c r="G46" i="6"/>
  <c r="J46" i="6" s="1"/>
  <c r="G45" i="6"/>
  <c r="J45" i="6" s="1"/>
  <c r="G44" i="6"/>
  <c r="J44" i="6" s="1"/>
  <c r="G43" i="6"/>
  <c r="J43" i="6" s="1"/>
  <c r="K43" i="6" s="1"/>
  <c r="G42" i="6"/>
  <c r="J42" i="6" s="1"/>
  <c r="G41" i="6"/>
  <c r="J41" i="6" s="1"/>
  <c r="K41" i="6" s="1"/>
  <c r="G40" i="6"/>
  <c r="J40" i="6" s="1"/>
  <c r="G21" i="8"/>
  <c r="I22" i="8" s="1"/>
  <c r="J22" i="8" s="1"/>
  <c r="G17" i="8"/>
  <c r="G13" i="8"/>
  <c r="P21" i="8"/>
  <c r="O21" i="8"/>
  <c r="Q22" i="8" s="1"/>
  <c r="R22" i="8" s="1"/>
  <c r="N21" i="8"/>
  <c r="H21" i="8"/>
  <c r="F21" i="8"/>
  <c r="I14" i="8"/>
  <c r="J14" i="8" s="1"/>
  <c r="P9" i="8"/>
  <c r="H9" i="8"/>
  <c r="O9" i="8"/>
  <c r="Q10" i="8" s="1"/>
  <c r="R10" i="8" s="1"/>
  <c r="N9" i="8"/>
  <c r="G9" i="8"/>
  <c r="F9" i="8"/>
  <c r="W22" i="8"/>
  <c r="W21" i="8"/>
  <c r="W20" i="8"/>
  <c r="O17" i="8"/>
  <c r="Q18" i="8" s="1"/>
  <c r="R18" i="8" s="1"/>
  <c r="N17" i="8"/>
  <c r="F17" i="8"/>
  <c r="W19" i="8"/>
  <c r="W18" i="8"/>
  <c r="W17" i="8"/>
  <c r="W16" i="8"/>
  <c r="O13" i="8"/>
  <c r="Q14" i="8" s="1"/>
  <c r="R14" i="8" s="1"/>
  <c r="N13" i="8"/>
  <c r="F13" i="8"/>
  <c r="W15" i="8"/>
  <c r="W14" i="8"/>
  <c r="W10" i="8"/>
  <c r="W9" i="8"/>
  <c r="U8" i="8"/>
  <c r="W8" i="8" s="1"/>
  <c r="W7" i="8"/>
  <c r="W6" i="8"/>
  <c r="W5" i="8"/>
  <c r="W4" i="8"/>
  <c r="W3" i="8"/>
  <c r="W2" i="8"/>
  <c r="W11" i="8" s="1"/>
  <c r="W12" i="8" s="1"/>
  <c r="O23" i="4"/>
  <c r="N23" i="4"/>
  <c r="G23" i="4"/>
  <c r="I24" i="4" s="1"/>
  <c r="J24" i="4" s="1"/>
  <c r="F23" i="4"/>
  <c r="O19" i="4"/>
  <c r="Q20" i="4" s="1"/>
  <c r="R20" i="4" s="1"/>
  <c r="N19" i="4"/>
  <c r="G19" i="4"/>
  <c r="F19" i="4"/>
  <c r="O17" i="4"/>
  <c r="R17" i="4" s="1"/>
  <c r="O16" i="4"/>
  <c r="R16" i="4" s="1"/>
  <c r="G17" i="4"/>
  <c r="J17" i="4" s="1"/>
  <c r="G16" i="4"/>
  <c r="J16" i="4" s="1"/>
  <c r="P25" i="7"/>
  <c r="H25" i="7"/>
  <c r="O25" i="7"/>
  <c r="Q26" i="7" s="1"/>
  <c r="R26" i="7" s="1"/>
  <c r="N25" i="7"/>
  <c r="G25" i="7"/>
  <c r="I26" i="7" s="1"/>
  <c r="J26" i="7" s="1"/>
  <c r="F25" i="7"/>
  <c r="O11" i="7"/>
  <c r="Q12" i="7"/>
  <c r="R12" i="7" s="1"/>
  <c r="R10" i="7"/>
  <c r="J10" i="7"/>
  <c r="J31" i="7" s="1"/>
  <c r="J37" i="7" s="1"/>
  <c r="N11" i="7"/>
  <c r="G11" i="7"/>
  <c r="I12" i="7" s="1"/>
  <c r="J12" i="7" s="1"/>
  <c r="F11" i="7"/>
  <c r="O6" i="7"/>
  <c r="Q7" i="7" s="1"/>
  <c r="R7" i="7" s="1"/>
  <c r="N6" i="7"/>
  <c r="G6" i="7"/>
  <c r="F6" i="7"/>
  <c r="W39" i="7"/>
  <c r="W38" i="7"/>
  <c r="W37" i="7"/>
  <c r="W36" i="7"/>
  <c r="W35" i="7"/>
  <c r="W34" i="7"/>
  <c r="W33" i="7"/>
  <c r="W32" i="7"/>
  <c r="W31" i="7"/>
  <c r="O19" i="7"/>
  <c r="N19" i="7"/>
  <c r="G19" i="7"/>
  <c r="I20" i="7" s="1"/>
  <c r="J20" i="7" s="1"/>
  <c r="F19" i="7"/>
  <c r="R17" i="7"/>
  <c r="J17" i="7"/>
  <c r="W10" i="7"/>
  <c r="W9" i="7"/>
  <c r="U8" i="7"/>
  <c r="W8" i="7" s="1"/>
  <c r="W7" i="7"/>
  <c r="W6" i="7"/>
  <c r="W5" i="7"/>
  <c r="W4" i="7"/>
  <c r="W3" i="7"/>
  <c r="W2" i="7"/>
  <c r="P36" i="5"/>
  <c r="O36" i="5"/>
  <c r="Q37" i="5" s="1"/>
  <c r="R37" i="5" s="1"/>
  <c r="N36" i="5"/>
  <c r="H36" i="5"/>
  <c r="G36" i="5"/>
  <c r="F36" i="5"/>
  <c r="R34" i="5"/>
  <c r="J34" i="5"/>
  <c r="P30" i="5"/>
  <c r="H30" i="5"/>
  <c r="O30" i="5"/>
  <c r="N30" i="5"/>
  <c r="G30" i="5"/>
  <c r="I31" i="5" s="1"/>
  <c r="J31" i="5" s="1"/>
  <c r="F30" i="5"/>
  <c r="R28" i="5"/>
  <c r="J28" i="5"/>
  <c r="O24" i="5"/>
  <c r="Q25" i="5" s="1"/>
  <c r="R25" i="5" s="1"/>
  <c r="N24" i="5"/>
  <c r="G24" i="5"/>
  <c r="I25" i="5" s="1"/>
  <c r="J25" i="5" s="1"/>
  <c r="F24" i="5"/>
  <c r="R22" i="5"/>
  <c r="J22" i="5"/>
  <c r="O16" i="5"/>
  <c r="Q17" i="5" s="1"/>
  <c r="R17" i="5" s="1"/>
  <c r="N16" i="5"/>
  <c r="G16" i="5"/>
  <c r="I17" i="5" s="1"/>
  <c r="J17" i="5" s="1"/>
  <c r="F16" i="5"/>
  <c r="R14" i="5"/>
  <c r="J14" i="5"/>
  <c r="J46" i="5" s="1"/>
  <c r="J48" i="5" s="1"/>
  <c r="O10" i="5"/>
  <c r="Q11" i="5" s="1"/>
  <c r="R11" i="5" s="1"/>
  <c r="N10" i="5"/>
  <c r="G10" i="5"/>
  <c r="F10" i="5"/>
  <c r="R8" i="5"/>
  <c r="J8" i="5"/>
  <c r="W33" i="5"/>
  <c r="W32" i="5"/>
  <c r="W31" i="5"/>
  <c r="W30" i="5"/>
  <c r="W29" i="5"/>
  <c r="W28" i="5"/>
  <c r="W27" i="5"/>
  <c r="W26" i="5"/>
  <c r="W25" i="5"/>
  <c r="W10" i="5"/>
  <c r="W9" i="5"/>
  <c r="U8" i="5"/>
  <c r="W8" i="5" s="1"/>
  <c r="W7" i="5"/>
  <c r="W6" i="5"/>
  <c r="W5" i="5"/>
  <c r="W4" i="5"/>
  <c r="W3" i="5"/>
  <c r="W2" i="5"/>
  <c r="O80" i="1"/>
  <c r="Q81" i="1" s="1"/>
  <c r="R81" i="1" s="1"/>
  <c r="N80" i="1"/>
  <c r="R78" i="1"/>
  <c r="O76" i="1"/>
  <c r="Q77" i="1" s="1"/>
  <c r="R77" i="1" s="1"/>
  <c r="N76" i="1"/>
  <c r="G76" i="1"/>
  <c r="I77" i="1" s="1"/>
  <c r="J77" i="1" s="1"/>
  <c r="F76" i="1"/>
  <c r="O72" i="1"/>
  <c r="Q73" i="1" s="1"/>
  <c r="R73" i="1" s="1"/>
  <c r="N72" i="1"/>
  <c r="G72" i="1"/>
  <c r="I73" i="1" s="1"/>
  <c r="J73" i="1" s="1"/>
  <c r="F72" i="1"/>
  <c r="G80" i="1"/>
  <c r="I81" i="1" s="1"/>
  <c r="J81" i="1" s="1"/>
  <c r="F80" i="1"/>
  <c r="W25" i="4"/>
  <c r="W24" i="4"/>
  <c r="W23" i="4"/>
  <c r="W22" i="4"/>
  <c r="W21" i="4"/>
  <c r="W20" i="4"/>
  <c r="W19" i="4"/>
  <c r="W18" i="4"/>
  <c r="W17" i="4"/>
  <c r="W13" i="4"/>
  <c r="W9" i="4"/>
  <c r="U8" i="4"/>
  <c r="W8" i="4" s="1"/>
  <c r="W7" i="4"/>
  <c r="W6" i="4"/>
  <c r="W5" i="4"/>
  <c r="W4" i="4"/>
  <c r="W3" i="4"/>
  <c r="W2" i="4"/>
  <c r="G56" i="1"/>
  <c r="I57" i="1" s="1"/>
  <c r="J57" i="1" s="1"/>
  <c r="O64" i="1"/>
  <c r="Q65" i="1" s="1"/>
  <c r="R65" i="1" s="1"/>
  <c r="N64" i="1"/>
  <c r="G64" i="1"/>
  <c r="I65" i="1" s="1"/>
  <c r="J65" i="1" s="1"/>
  <c r="F64" i="1"/>
  <c r="O84" i="1"/>
  <c r="Q85" i="1" s="1"/>
  <c r="R85" i="1" s="1"/>
  <c r="N84" i="1"/>
  <c r="O68" i="1"/>
  <c r="Q69" i="1" s="1"/>
  <c r="R69" i="1" s="1"/>
  <c r="N68" i="1"/>
  <c r="G68" i="1"/>
  <c r="F68" i="1"/>
  <c r="N44" i="1"/>
  <c r="O60" i="1"/>
  <c r="Q61" i="1" s="1"/>
  <c r="R61" i="1" s="1"/>
  <c r="N60" i="1"/>
  <c r="G60" i="1"/>
  <c r="J60" i="1" s="1"/>
  <c r="F60" i="1"/>
  <c r="O56" i="1"/>
  <c r="Q57" i="1" s="1"/>
  <c r="R57" i="1" s="1"/>
  <c r="N56" i="1"/>
  <c r="F56" i="1"/>
  <c r="O52" i="1"/>
  <c r="Q53" i="1" s="1"/>
  <c r="R53" i="1" s="1"/>
  <c r="N52" i="1"/>
  <c r="G52" i="1"/>
  <c r="I53" i="1" s="1"/>
  <c r="J53" i="1" s="1"/>
  <c r="F52" i="1"/>
  <c r="O48" i="1"/>
  <c r="Q49" i="1" s="1"/>
  <c r="R49" i="1" s="1"/>
  <c r="N48" i="1"/>
  <c r="G48" i="1"/>
  <c r="I49" i="1" s="1"/>
  <c r="J49" i="1" s="1"/>
  <c r="F48" i="1"/>
  <c r="G84" i="1"/>
  <c r="I85" i="1" s="1"/>
  <c r="J85" i="1" s="1"/>
  <c r="F84" i="1"/>
  <c r="R46" i="1"/>
  <c r="O44" i="1"/>
  <c r="Q45" i="1" s="1"/>
  <c r="R45" i="1" s="1"/>
  <c r="G44" i="1"/>
  <c r="I45" i="1" s="1"/>
  <c r="J45" i="1" s="1"/>
  <c r="F44" i="1"/>
  <c r="O40" i="1"/>
  <c r="Q41" i="1" s="1"/>
  <c r="R41" i="1" s="1"/>
  <c r="N40" i="1"/>
  <c r="G40" i="1"/>
  <c r="F40" i="1"/>
  <c r="P36" i="1"/>
  <c r="O36" i="1"/>
  <c r="Q37" i="1" s="1"/>
  <c r="R37" i="1" s="1"/>
  <c r="N36" i="1"/>
  <c r="G36" i="1"/>
  <c r="F36" i="1"/>
  <c r="O32" i="1"/>
  <c r="Q33" i="1" s="1"/>
  <c r="R33" i="1" s="1"/>
  <c r="N32" i="1"/>
  <c r="G32" i="1"/>
  <c r="I33" i="1" s="1"/>
  <c r="J33" i="1" s="1"/>
  <c r="F32" i="1"/>
  <c r="O28" i="1"/>
  <c r="N28" i="1"/>
  <c r="G28" i="1"/>
  <c r="I29" i="1" s="1"/>
  <c r="J29" i="1" s="1"/>
  <c r="F28" i="1"/>
  <c r="O24" i="1"/>
  <c r="Q25" i="1" s="1"/>
  <c r="R25" i="1" s="1"/>
  <c r="N24" i="1"/>
  <c r="G24" i="1"/>
  <c r="I25" i="1" s="1"/>
  <c r="J25" i="1" s="1"/>
  <c r="F24" i="1"/>
  <c r="O20" i="1"/>
  <c r="Q21" i="1" s="1"/>
  <c r="R21" i="1" s="1"/>
  <c r="N20" i="1"/>
  <c r="G20" i="1"/>
  <c r="I21" i="1" s="1"/>
  <c r="J21" i="1" s="1"/>
  <c r="F20" i="1"/>
  <c r="O16" i="1"/>
  <c r="Q17" i="1" s="1"/>
  <c r="R17" i="1" s="1"/>
  <c r="N16" i="1"/>
  <c r="G16" i="1"/>
  <c r="I17" i="1" s="1"/>
  <c r="J17" i="1" s="1"/>
  <c r="F16" i="1"/>
  <c r="O12" i="1"/>
  <c r="Q13" i="1" s="1"/>
  <c r="R13" i="1" s="1"/>
  <c r="N12" i="1"/>
  <c r="G12" i="1"/>
  <c r="I13" i="1" s="1"/>
  <c r="J13" i="1" s="1"/>
  <c r="F12" i="1"/>
  <c r="L5" i="14" l="1"/>
  <c r="L6" i="14" s="1"/>
  <c r="K6" i="14"/>
  <c r="J189" i="6"/>
  <c r="N189" i="6"/>
  <c r="J170" i="6"/>
  <c r="L170" i="6" s="1"/>
  <c r="N170" i="6"/>
  <c r="J149" i="6"/>
  <c r="N149" i="6"/>
  <c r="J132" i="6"/>
  <c r="J83" i="6"/>
  <c r="N83" i="6"/>
  <c r="J118" i="6"/>
  <c r="M118" i="6"/>
  <c r="J113" i="6"/>
  <c r="L113" i="6" s="1"/>
  <c r="M113" i="6"/>
  <c r="J103" i="6"/>
  <c r="L61" i="6"/>
  <c r="K61" i="6"/>
  <c r="K54" i="6"/>
  <c r="J47" i="6"/>
  <c r="N47" i="6"/>
  <c r="J16" i="6"/>
  <c r="K16" i="6" s="1"/>
  <c r="N9" i="6"/>
  <c r="J70" i="6"/>
  <c r="K70" i="6" s="1"/>
  <c r="N70" i="6"/>
  <c r="J53" i="6"/>
  <c r="K53" i="6" s="1"/>
  <c r="N53" i="6"/>
  <c r="J29" i="6"/>
  <c r="N29" i="6"/>
  <c r="J13" i="6"/>
  <c r="W14" i="4"/>
  <c r="W15" i="4" s="1"/>
  <c r="K59" i="6"/>
  <c r="L59" i="6"/>
  <c r="L62" i="6"/>
  <c r="K62" i="6"/>
  <c r="K55" i="6"/>
  <c r="K46" i="6"/>
  <c r="K42" i="6"/>
  <c r="K47" i="6"/>
  <c r="K40" i="6"/>
  <c r="K24" i="6"/>
  <c r="K17" i="6"/>
  <c r="K10" i="6"/>
  <c r="K18" i="6"/>
  <c r="K32" i="6"/>
  <c r="K11" i="6"/>
  <c r="K19" i="6"/>
  <c r="K12" i="6"/>
  <c r="K14" i="6"/>
  <c r="K15" i="6"/>
  <c r="K30" i="6"/>
  <c r="K25" i="6"/>
  <c r="K31" i="6"/>
  <c r="L191" i="6"/>
  <c r="K191" i="6"/>
  <c r="L205" i="6"/>
  <c r="K205" i="6"/>
  <c r="L192" i="6"/>
  <c r="K192" i="6"/>
  <c r="L206" i="6"/>
  <c r="K206" i="6"/>
  <c r="L193" i="6"/>
  <c r="K193" i="6"/>
  <c r="L200" i="6"/>
  <c r="K200" i="6"/>
  <c r="L207" i="6"/>
  <c r="K207" i="6"/>
  <c r="L186" i="6"/>
  <c r="K186" i="6"/>
  <c r="L194" i="6"/>
  <c r="K194" i="6"/>
  <c r="L208" i="6"/>
  <c r="K208" i="6"/>
  <c r="L187" i="6"/>
  <c r="K187" i="6"/>
  <c r="L195" i="6"/>
  <c r="K195" i="6"/>
  <c r="L188" i="6"/>
  <c r="K188" i="6"/>
  <c r="L189" i="6"/>
  <c r="K189" i="6"/>
  <c r="L190" i="6"/>
  <c r="K190" i="6"/>
  <c r="K199" i="6"/>
  <c r="K201" i="6"/>
  <c r="L177" i="6"/>
  <c r="K177" i="6"/>
  <c r="L161" i="6"/>
  <c r="K161" i="6"/>
  <c r="L157" i="6"/>
  <c r="K157" i="6"/>
  <c r="L163" i="6"/>
  <c r="K163" i="6"/>
  <c r="L176" i="6"/>
  <c r="K176" i="6"/>
  <c r="L159" i="6"/>
  <c r="K159" i="6"/>
  <c r="L165" i="6"/>
  <c r="K165" i="6"/>
  <c r="L171" i="6"/>
  <c r="K171" i="6"/>
  <c r="L178" i="6"/>
  <c r="K178" i="6"/>
  <c r="L179" i="6"/>
  <c r="K179" i="6"/>
  <c r="K158" i="6"/>
  <c r="K160" i="6"/>
  <c r="K162" i="6"/>
  <c r="K164" i="6"/>
  <c r="K166" i="6"/>
  <c r="K170" i="6"/>
  <c r="K172" i="6"/>
  <c r="L132" i="6"/>
  <c r="K132" i="6"/>
  <c r="L133" i="6"/>
  <c r="K133" i="6"/>
  <c r="L147" i="6"/>
  <c r="K147" i="6"/>
  <c r="L134" i="6"/>
  <c r="K134" i="6"/>
  <c r="L148" i="6"/>
  <c r="K148" i="6"/>
  <c r="L135" i="6"/>
  <c r="K135" i="6"/>
  <c r="L142" i="6"/>
  <c r="K142" i="6"/>
  <c r="L149" i="6"/>
  <c r="K149" i="6"/>
  <c r="L128" i="6"/>
  <c r="K128" i="6"/>
  <c r="L136" i="6"/>
  <c r="K136" i="6"/>
  <c r="L150" i="6"/>
  <c r="K150" i="6"/>
  <c r="L129" i="6"/>
  <c r="K129" i="6"/>
  <c r="L137" i="6"/>
  <c r="K137" i="6"/>
  <c r="L130" i="6"/>
  <c r="K130" i="6"/>
  <c r="L131" i="6"/>
  <c r="K131" i="6"/>
  <c r="K141" i="6"/>
  <c r="K143" i="6"/>
  <c r="L102" i="6"/>
  <c r="K102" i="6"/>
  <c r="L103" i="6"/>
  <c r="K103" i="6"/>
  <c r="L104" i="6"/>
  <c r="K104" i="6"/>
  <c r="L101" i="6"/>
  <c r="K101" i="6"/>
  <c r="L105" i="6"/>
  <c r="K105" i="6"/>
  <c r="L106" i="6"/>
  <c r="K106" i="6"/>
  <c r="L118" i="6"/>
  <c r="K118" i="6"/>
  <c r="L99" i="6"/>
  <c r="K99" i="6"/>
  <c r="L107" i="6"/>
  <c r="K107" i="6"/>
  <c r="L119" i="6"/>
  <c r="K119" i="6"/>
  <c r="L100" i="6"/>
  <c r="K100" i="6"/>
  <c r="L108" i="6"/>
  <c r="K108" i="6"/>
  <c r="L120" i="6"/>
  <c r="K120" i="6"/>
  <c r="L121" i="6"/>
  <c r="K121" i="6"/>
  <c r="K113" i="6"/>
  <c r="K112" i="6"/>
  <c r="K114" i="6"/>
  <c r="K71" i="6"/>
  <c r="K79" i="6"/>
  <c r="K48" i="6"/>
  <c r="K44" i="6"/>
  <c r="K60" i="6"/>
  <c r="L60" i="6"/>
  <c r="K89" i="6"/>
  <c r="K45" i="6"/>
  <c r="K49" i="6"/>
  <c r="K92" i="6"/>
  <c r="K83" i="6"/>
  <c r="K84" i="6"/>
  <c r="K85" i="6"/>
  <c r="K72" i="6"/>
  <c r="K73" i="6"/>
  <c r="K76" i="6"/>
  <c r="K77" i="6"/>
  <c r="J21" i="8"/>
  <c r="R21" i="8"/>
  <c r="R23" i="8" s="1"/>
  <c r="J9" i="8"/>
  <c r="I10" i="8"/>
  <c r="J10" i="8" s="1"/>
  <c r="R9" i="8"/>
  <c r="R11" i="8" s="1"/>
  <c r="H3" i="8"/>
  <c r="P3" i="8"/>
  <c r="W13" i="8"/>
  <c r="I18" i="8"/>
  <c r="J18" i="8" s="1"/>
  <c r="Q24" i="4"/>
  <c r="R24" i="4" s="1"/>
  <c r="I20" i="4"/>
  <c r="J20" i="4" s="1"/>
  <c r="W11" i="7"/>
  <c r="W12" i="7" s="1"/>
  <c r="H3" i="7" s="1"/>
  <c r="J25" i="7"/>
  <c r="R25" i="7"/>
  <c r="R27" i="7" s="1"/>
  <c r="I7" i="7"/>
  <c r="J7" i="7" s="1"/>
  <c r="P3" i="7"/>
  <c r="W16" i="7"/>
  <c r="Q20" i="7"/>
  <c r="R20" i="7" s="1"/>
  <c r="J36" i="5"/>
  <c r="R36" i="5"/>
  <c r="R38" i="5" s="1"/>
  <c r="I37" i="5"/>
  <c r="J37" i="5" s="1"/>
  <c r="W11" i="5"/>
  <c r="W12" i="5" s="1"/>
  <c r="P3" i="5" s="1"/>
  <c r="I11" i="5"/>
  <c r="J11" i="5" s="1"/>
  <c r="Q31" i="5"/>
  <c r="R31" i="5" s="1"/>
  <c r="H3" i="4"/>
  <c r="W16" i="4"/>
  <c r="W26" i="4" s="1"/>
  <c r="W27" i="4" s="1"/>
  <c r="P3" i="4"/>
  <c r="J24" i="1"/>
  <c r="Q29" i="1"/>
  <c r="R29" i="1" s="1"/>
  <c r="J16" i="1"/>
  <c r="I41" i="1"/>
  <c r="J41" i="1" s="1"/>
  <c r="I69" i="1"/>
  <c r="J69" i="1" s="1"/>
  <c r="I61" i="1"/>
  <c r="J61" i="1" s="1"/>
  <c r="R38" i="1"/>
  <c r="I37" i="1"/>
  <c r="J37" i="1" s="1"/>
  <c r="M5" i="14" l="1"/>
  <c r="M6" i="14" s="1"/>
  <c r="J96" i="1"/>
  <c r="D15" i="13"/>
  <c r="J40" i="5"/>
  <c r="K29" i="6"/>
  <c r="K13" i="6"/>
  <c r="J226" i="6"/>
  <c r="J4" i="6" s="1"/>
  <c r="K226" i="6"/>
  <c r="K4" i="6" s="1"/>
  <c r="L226" i="6"/>
  <c r="L4" i="6" s="1"/>
  <c r="P4" i="8"/>
  <c r="H4" i="8"/>
  <c r="W23" i="8"/>
  <c r="W25" i="8" s="1"/>
  <c r="P4" i="7"/>
  <c r="P11" i="7" s="1"/>
  <c r="R11" i="7" s="1"/>
  <c r="R13" i="7" s="1"/>
  <c r="H4" i="7"/>
  <c r="H11" i="7" s="1"/>
  <c r="J11" i="7" s="1"/>
  <c r="W40" i="7"/>
  <c r="W42" i="7" s="1"/>
  <c r="W16" i="5"/>
  <c r="H4" i="5" s="1"/>
  <c r="H3" i="5"/>
  <c r="W34" i="5"/>
  <c r="W36" i="5" s="1"/>
  <c r="H4" i="4"/>
  <c r="P4" i="4"/>
  <c r="J4" i="5" l="1"/>
  <c r="P23" i="4"/>
  <c r="R23" i="4" s="1"/>
  <c r="R25" i="4" s="1"/>
  <c r="P19" i="4"/>
  <c r="R19" i="4" s="1"/>
  <c r="H19" i="4"/>
  <c r="J19" i="4" s="1"/>
  <c r="H23" i="4"/>
  <c r="J23" i="4" s="1"/>
  <c r="H17" i="8"/>
  <c r="J17" i="8" s="1"/>
  <c r="H13" i="8"/>
  <c r="J13" i="8" s="1"/>
  <c r="P17" i="8"/>
  <c r="R17" i="8" s="1"/>
  <c r="R19" i="8" s="1"/>
  <c r="P13" i="8"/>
  <c r="R13" i="8" s="1"/>
  <c r="P19" i="7"/>
  <c r="R19" i="7" s="1"/>
  <c r="H19" i="7"/>
  <c r="J19" i="7" s="1"/>
  <c r="H24" i="5"/>
  <c r="J24" i="5" s="1"/>
  <c r="H16" i="5"/>
  <c r="J16" i="5" s="1"/>
  <c r="P24" i="5"/>
  <c r="R24" i="5" s="1"/>
  <c r="R26" i="5" s="1"/>
  <c r="P10" i="5"/>
  <c r="R10" i="5" s="1"/>
  <c r="H10" i="5"/>
  <c r="P16" i="5"/>
  <c r="R16" i="5" s="1"/>
  <c r="R18" i="5" s="1"/>
  <c r="P4" i="5"/>
  <c r="J4" i="8" l="1"/>
  <c r="R21" i="4"/>
  <c r="R26" i="4"/>
  <c r="J26" i="4"/>
  <c r="R15" i="8"/>
  <c r="R24" i="8"/>
  <c r="R21" i="7"/>
  <c r="R12" i="5"/>
  <c r="R40" i="5"/>
  <c r="R4" i="5" s="1"/>
  <c r="J30" i="5"/>
  <c r="R30" i="5"/>
  <c r="R32" i="5" s="1"/>
  <c r="J10" i="5"/>
  <c r="R4" i="8" l="1"/>
  <c r="O8" i="1"/>
  <c r="N8" i="1"/>
  <c r="W9" i="1"/>
  <c r="W10" i="1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2" i="3"/>
  <c r="R11" i="3"/>
  <c r="R10" i="3"/>
  <c r="R9" i="3"/>
  <c r="R8" i="3"/>
  <c r="R7" i="3"/>
  <c r="C17" i="3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B17" i="3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T46" i="3"/>
  <c r="U46" i="3" s="1"/>
  <c r="Q46" i="3"/>
  <c r="O46" i="3"/>
  <c r="L46" i="3"/>
  <c r="J46" i="3"/>
  <c r="H46" i="3"/>
  <c r="T45" i="3"/>
  <c r="U45" i="3" s="1"/>
  <c r="Q45" i="3"/>
  <c r="O45" i="3"/>
  <c r="L45" i="3"/>
  <c r="J45" i="3"/>
  <c r="H45" i="3"/>
  <c r="T44" i="3"/>
  <c r="U44" i="3" s="1"/>
  <c r="Q44" i="3"/>
  <c r="O44" i="3"/>
  <c r="L44" i="3"/>
  <c r="J44" i="3"/>
  <c r="H44" i="3"/>
  <c r="T43" i="3"/>
  <c r="U43" i="3" s="1"/>
  <c r="Q43" i="3"/>
  <c r="O43" i="3"/>
  <c r="L43" i="3"/>
  <c r="J43" i="3"/>
  <c r="H43" i="3"/>
  <c r="T42" i="3"/>
  <c r="U42" i="3" s="1"/>
  <c r="Q42" i="3"/>
  <c r="O42" i="3"/>
  <c r="L42" i="3"/>
  <c r="J42" i="3"/>
  <c r="H42" i="3"/>
  <c r="T41" i="3"/>
  <c r="U41" i="3" s="1"/>
  <c r="Q41" i="3"/>
  <c r="O41" i="3"/>
  <c r="L41" i="3"/>
  <c r="J41" i="3"/>
  <c r="H41" i="3"/>
  <c r="T40" i="3"/>
  <c r="U40" i="3" s="1"/>
  <c r="Q40" i="3"/>
  <c r="O40" i="3"/>
  <c r="L40" i="3"/>
  <c r="J40" i="3"/>
  <c r="H40" i="3"/>
  <c r="T39" i="3"/>
  <c r="U39" i="3" s="1"/>
  <c r="Q39" i="3"/>
  <c r="O39" i="3"/>
  <c r="L39" i="3"/>
  <c r="J39" i="3"/>
  <c r="H39" i="3"/>
  <c r="T38" i="3"/>
  <c r="U38" i="3" s="1"/>
  <c r="Q38" i="3"/>
  <c r="O38" i="3"/>
  <c r="L38" i="3"/>
  <c r="J38" i="3"/>
  <c r="H38" i="3"/>
  <c r="T37" i="3"/>
  <c r="U37" i="3" s="1"/>
  <c r="Q37" i="3"/>
  <c r="O37" i="3"/>
  <c r="L37" i="3"/>
  <c r="J37" i="3"/>
  <c r="H37" i="3"/>
  <c r="T36" i="3"/>
  <c r="U36" i="3" s="1"/>
  <c r="Q36" i="3"/>
  <c r="O36" i="3"/>
  <c r="L36" i="3"/>
  <c r="J36" i="3"/>
  <c r="H36" i="3"/>
  <c r="T35" i="3"/>
  <c r="U35" i="3" s="1"/>
  <c r="Q35" i="3"/>
  <c r="O35" i="3"/>
  <c r="L35" i="3"/>
  <c r="J35" i="3"/>
  <c r="H35" i="3"/>
  <c r="T34" i="3"/>
  <c r="U34" i="3" s="1"/>
  <c r="Q34" i="3"/>
  <c r="O34" i="3"/>
  <c r="L34" i="3"/>
  <c r="J34" i="3"/>
  <c r="H34" i="3"/>
  <c r="T33" i="3"/>
  <c r="U33" i="3" s="1"/>
  <c r="Q33" i="3"/>
  <c r="O33" i="3"/>
  <c r="L33" i="3"/>
  <c r="J33" i="3"/>
  <c r="H33" i="3"/>
  <c r="T32" i="3"/>
  <c r="U32" i="3" s="1"/>
  <c r="Q32" i="3"/>
  <c r="O32" i="3"/>
  <c r="L32" i="3"/>
  <c r="J32" i="3"/>
  <c r="H32" i="3"/>
  <c r="T31" i="3"/>
  <c r="U31" i="3" s="1"/>
  <c r="Q31" i="3"/>
  <c r="O31" i="3"/>
  <c r="L31" i="3"/>
  <c r="J31" i="3"/>
  <c r="H31" i="3"/>
  <c r="T30" i="3"/>
  <c r="U30" i="3" s="1"/>
  <c r="Q30" i="3"/>
  <c r="O30" i="3"/>
  <c r="L30" i="3"/>
  <c r="J30" i="3"/>
  <c r="H30" i="3"/>
  <c r="T29" i="3"/>
  <c r="U29" i="3" s="1"/>
  <c r="Q29" i="3"/>
  <c r="O29" i="3"/>
  <c r="L29" i="3"/>
  <c r="J29" i="3"/>
  <c r="H29" i="3"/>
  <c r="J28" i="3"/>
  <c r="J27" i="3"/>
  <c r="J26" i="3"/>
  <c r="J25" i="3"/>
  <c r="J24" i="3"/>
  <c r="J23" i="3"/>
  <c r="J22" i="3"/>
  <c r="J20" i="3"/>
  <c r="J19" i="3"/>
  <c r="J18" i="3"/>
  <c r="J17" i="3"/>
  <c r="J21" i="3"/>
  <c r="J16" i="3"/>
  <c r="J15" i="3"/>
  <c r="J14" i="3"/>
  <c r="J13" i="3"/>
  <c r="J12" i="3"/>
  <c r="J11" i="3"/>
  <c r="J10" i="3"/>
  <c r="J9" i="3"/>
  <c r="J8" i="3"/>
  <c r="J7" i="3"/>
  <c r="L20" i="3"/>
  <c r="L21" i="3"/>
  <c r="L15" i="3"/>
  <c r="L11" i="3"/>
  <c r="L9" i="3"/>
  <c r="L7" i="3"/>
  <c r="T28" i="3"/>
  <c r="U28" i="3" s="1"/>
  <c r="Q28" i="3"/>
  <c r="O28" i="3"/>
  <c r="L28" i="3"/>
  <c r="H28" i="3"/>
  <c r="T27" i="3"/>
  <c r="U27" i="3" s="1"/>
  <c r="Q27" i="3"/>
  <c r="O27" i="3"/>
  <c r="L27" i="3"/>
  <c r="H27" i="3"/>
  <c r="T26" i="3"/>
  <c r="U26" i="3" s="1"/>
  <c r="Q26" i="3"/>
  <c r="O26" i="3"/>
  <c r="L26" i="3"/>
  <c r="H26" i="3"/>
  <c r="T25" i="3"/>
  <c r="U25" i="3" s="1"/>
  <c r="Q25" i="3"/>
  <c r="O25" i="3"/>
  <c r="H25" i="3"/>
  <c r="T24" i="3"/>
  <c r="U24" i="3" s="1"/>
  <c r="Q24" i="3"/>
  <c r="O24" i="3"/>
  <c r="L24" i="3"/>
  <c r="H24" i="3"/>
  <c r="T20" i="3"/>
  <c r="U20" i="3" s="1"/>
  <c r="Q20" i="3"/>
  <c r="O20" i="3"/>
  <c r="H20" i="3"/>
  <c r="T17" i="3"/>
  <c r="U17" i="3" s="1"/>
  <c r="Q17" i="3"/>
  <c r="O17" i="3"/>
  <c r="H17" i="3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O23" i="3"/>
  <c r="O22" i="3"/>
  <c r="O19" i="3"/>
  <c r="O18" i="3"/>
  <c r="O21" i="3"/>
  <c r="O16" i="3"/>
  <c r="O15" i="3"/>
  <c r="O14" i="3"/>
  <c r="O13" i="3"/>
  <c r="O12" i="3"/>
  <c r="O11" i="3"/>
  <c r="O10" i="3"/>
  <c r="O9" i="3"/>
  <c r="O8" i="3"/>
  <c r="O7" i="3"/>
  <c r="O6" i="3"/>
  <c r="O5" i="3"/>
  <c r="Q23" i="3"/>
  <c r="Q22" i="3"/>
  <c r="Q19" i="3"/>
  <c r="Q18" i="3"/>
  <c r="Q21" i="3"/>
  <c r="Q16" i="3"/>
  <c r="Q15" i="3"/>
  <c r="Q14" i="3"/>
  <c r="Q13" i="3"/>
  <c r="Q12" i="3"/>
  <c r="Q11" i="3"/>
  <c r="Q10" i="3"/>
  <c r="Q9" i="3"/>
  <c r="Q8" i="3"/>
  <c r="Q6" i="3"/>
  <c r="R6" i="3" s="1"/>
  <c r="Q5" i="3"/>
  <c r="R5" i="3" s="1"/>
  <c r="Q4" i="3"/>
  <c r="V4" i="3" s="1"/>
  <c r="V47" i="3" s="1"/>
  <c r="O4" i="3"/>
  <c r="H23" i="3"/>
  <c r="H22" i="3"/>
  <c r="H19" i="3"/>
  <c r="H18" i="3"/>
  <c r="H21" i="3"/>
  <c r="H16" i="3"/>
  <c r="H15" i="3"/>
  <c r="H14" i="3"/>
  <c r="H13" i="3"/>
  <c r="H12" i="3"/>
  <c r="H11" i="3"/>
  <c r="H10" i="3"/>
  <c r="H9" i="3"/>
  <c r="H8" i="3"/>
  <c r="H7" i="3"/>
  <c r="H5" i="3"/>
  <c r="H4" i="3"/>
  <c r="H6" i="3"/>
  <c r="Q7" i="3"/>
  <c r="J6" i="3"/>
  <c r="T23" i="3"/>
  <c r="U23" i="3" s="1"/>
  <c r="L23" i="3"/>
  <c r="T22" i="3"/>
  <c r="U22" i="3" s="1"/>
  <c r="L22" i="3"/>
  <c r="T19" i="3"/>
  <c r="U19" i="3" s="1"/>
  <c r="L19" i="3"/>
  <c r="T18" i="3"/>
  <c r="U18" i="3" s="1"/>
  <c r="L18" i="3"/>
  <c r="T21" i="3"/>
  <c r="U21" i="3" s="1"/>
  <c r="T16" i="3"/>
  <c r="U16" i="3" s="1"/>
  <c r="L16" i="3"/>
  <c r="T15" i="3"/>
  <c r="U15" i="3" s="1"/>
  <c r="T14" i="3"/>
  <c r="U14" i="3" s="1"/>
  <c r="L14" i="3"/>
  <c r="T13" i="3"/>
  <c r="U13" i="3" s="1"/>
  <c r="T12" i="3"/>
  <c r="U12" i="3" s="1"/>
  <c r="L12" i="3"/>
  <c r="T11" i="3"/>
  <c r="U11" i="3" s="1"/>
  <c r="T10" i="3"/>
  <c r="U10" i="3" s="1"/>
  <c r="L10" i="3"/>
  <c r="T9" i="3"/>
  <c r="U9" i="3" s="1"/>
  <c r="T8" i="3"/>
  <c r="U8" i="3" s="1"/>
  <c r="L8" i="3"/>
  <c r="T7" i="3"/>
  <c r="U7" i="3" s="1"/>
  <c r="T6" i="3"/>
  <c r="U6" i="3" s="1"/>
  <c r="L6" i="3"/>
  <c r="T5" i="3"/>
  <c r="U5" i="3" s="1"/>
  <c r="L5" i="3"/>
  <c r="T4" i="3"/>
  <c r="L4" i="3"/>
  <c r="R13" i="3" l="1"/>
  <c r="Q9" i="1"/>
  <c r="R9" i="1" s="1"/>
  <c r="C28" i="3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J47" i="3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R47" i="3"/>
  <c r="R48" i="3" s="1"/>
  <c r="U47" i="3"/>
  <c r="T47" i="3"/>
  <c r="Q47" i="3"/>
  <c r="L13" i="3"/>
  <c r="L17" i="3"/>
  <c r="L25" i="3"/>
  <c r="W22" i="1"/>
  <c r="W21" i="1"/>
  <c r="W18" i="1"/>
  <c r="W19" i="1"/>
  <c r="W20" i="1"/>
  <c r="W16" i="1"/>
  <c r="W17" i="1"/>
  <c r="W15" i="1"/>
  <c r="W14" i="1"/>
  <c r="W7" i="1"/>
  <c r="W6" i="1"/>
  <c r="W5" i="1"/>
  <c r="W4" i="1"/>
  <c r="W3" i="1"/>
  <c r="W2" i="1"/>
  <c r="U8" i="1"/>
  <c r="W8" i="1" s="1"/>
  <c r="F8" i="1"/>
  <c r="G8" i="1"/>
  <c r="I9" i="1" l="1"/>
  <c r="J9" i="1" s="1"/>
  <c r="W11" i="1"/>
  <c r="W12" i="1" s="1"/>
  <c r="W13" i="1" l="1"/>
  <c r="W23" i="1" s="1"/>
  <c r="W25" i="1" s="1"/>
  <c r="P3" i="1"/>
  <c r="H3" i="1"/>
  <c r="P4" i="1" l="1"/>
  <c r="H4" i="1"/>
  <c r="H6" i="7" l="1"/>
  <c r="J6" i="7" s="1"/>
  <c r="J29" i="7" s="1"/>
  <c r="P6" i="7"/>
  <c r="R6" i="7" s="1"/>
  <c r="H56" i="1"/>
  <c r="J56" i="1" s="1"/>
  <c r="H68" i="1"/>
  <c r="H72" i="1"/>
  <c r="J72" i="1" s="1"/>
  <c r="P72" i="1"/>
  <c r="R72" i="1" s="1"/>
  <c r="R74" i="1" s="1"/>
  <c r="H80" i="1"/>
  <c r="J80" i="1" s="1"/>
  <c r="P64" i="1"/>
  <c r="R64" i="1" s="1"/>
  <c r="R66" i="1" s="1"/>
  <c r="H64" i="1"/>
  <c r="J64" i="1" s="1"/>
  <c r="P60" i="1"/>
  <c r="R60" i="1" s="1"/>
  <c r="R62" i="1" s="1"/>
  <c r="P80" i="1"/>
  <c r="R80" i="1" s="1"/>
  <c r="R82" i="1" s="1"/>
  <c r="H32" i="1"/>
  <c r="J32" i="1" s="1"/>
  <c r="H28" i="1"/>
  <c r="J28" i="1" s="1"/>
  <c r="H48" i="1"/>
  <c r="J48" i="1" s="1"/>
  <c r="H84" i="1"/>
  <c r="J84" i="1" s="1"/>
  <c r="J68" i="1"/>
  <c r="H52" i="1"/>
  <c r="J52" i="1" s="1"/>
  <c r="H40" i="1"/>
  <c r="J40" i="1" s="1"/>
  <c r="H20" i="1"/>
  <c r="J20" i="1" s="1"/>
  <c r="P8" i="1"/>
  <c r="R8" i="1" s="1"/>
  <c r="P52" i="1"/>
  <c r="R52" i="1" s="1"/>
  <c r="R54" i="1" s="1"/>
  <c r="P48" i="1"/>
  <c r="R48" i="1" s="1"/>
  <c r="R50" i="1" s="1"/>
  <c r="P24" i="1"/>
  <c r="R24" i="1" s="1"/>
  <c r="R26" i="1" s="1"/>
  <c r="P56" i="1"/>
  <c r="R56" i="1" s="1"/>
  <c r="R58" i="1" s="1"/>
  <c r="P12" i="1"/>
  <c r="R12" i="1" s="1"/>
  <c r="R14" i="1" s="1"/>
  <c r="P16" i="1"/>
  <c r="R16" i="1" s="1"/>
  <c r="R18" i="1" s="1"/>
  <c r="P28" i="1"/>
  <c r="R28" i="1" s="1"/>
  <c r="R30" i="1" s="1"/>
  <c r="P84" i="1"/>
  <c r="R84" i="1" s="1"/>
  <c r="R86" i="1" s="1"/>
  <c r="P68" i="1"/>
  <c r="R68" i="1" s="1"/>
  <c r="R70" i="1" s="1"/>
  <c r="P32" i="1"/>
  <c r="R32" i="1" s="1"/>
  <c r="R34" i="1" s="1"/>
  <c r="P40" i="1"/>
  <c r="R40" i="1" s="1"/>
  <c r="R42" i="1" s="1"/>
  <c r="P20" i="1"/>
  <c r="R20" i="1" s="1"/>
  <c r="R22" i="1" s="1"/>
  <c r="H12" i="1"/>
  <c r="J12" i="1" s="1"/>
  <c r="H8" i="1"/>
  <c r="J8" i="1" s="1"/>
  <c r="J92" i="1" s="1"/>
  <c r="D13" i="13" l="1"/>
  <c r="J98" i="1"/>
  <c r="J4" i="7"/>
  <c r="R8" i="7"/>
  <c r="R29" i="7" s="1"/>
  <c r="J89" i="1"/>
  <c r="R10" i="1"/>
  <c r="R89" i="1" s="1"/>
  <c r="E6" i="13" l="1"/>
  <c r="D16" i="13"/>
  <c r="D33" i="13" s="1"/>
  <c r="D6" i="13"/>
  <c r="R4" i="7"/>
  <c r="R4" i="1"/>
  <c r="J4" i="1"/>
  <c r="E13" i="13" l="1"/>
  <c r="J6" i="13"/>
  <c r="J11" i="13" s="1"/>
  <c r="E10" i="13"/>
  <c r="E15" i="13"/>
  <c r="E14" i="13"/>
  <c r="D10" i="13"/>
  <c r="I6" i="13"/>
  <c r="I11" i="13" s="1"/>
  <c r="M9" i="6" l="1"/>
</calcChain>
</file>

<file path=xl/comments1.xml><?xml version="1.0" encoding="utf-8"?>
<comments xmlns="http://schemas.openxmlformats.org/spreadsheetml/2006/main">
  <authors>
    <author>Nick Ray Ball</author>
  </authors>
  <commentList>
    <comment ref="R1" authorId="0" shapeId="0">
      <text>
        <r>
          <rPr>
            <b/>
            <sz val="9"/>
            <color indexed="81"/>
            <rFont val="Tahoma"/>
            <family val="2"/>
          </rPr>
          <t>Nick Ray Ball:</t>
        </r>
        <r>
          <rPr>
            <sz val="9"/>
            <color indexed="81"/>
            <rFont val="Tahoma"/>
            <family val="2"/>
          </rPr>
          <t xml:space="preserve">
(If purchased direct or through an agency)</t>
        </r>
      </text>
    </comment>
  </commentList>
</comments>
</file>

<file path=xl/comments2.xml><?xml version="1.0" encoding="utf-8"?>
<comments xmlns="http://schemas.openxmlformats.org/spreadsheetml/2006/main">
  <authors>
    <author>Nick Ray Ball</author>
  </authors>
  <commentList>
    <comment ref="R1" authorId="0" shapeId="0">
      <text>
        <r>
          <rPr>
            <b/>
            <sz val="9"/>
            <color indexed="81"/>
            <rFont val="Tahoma"/>
            <family val="2"/>
          </rPr>
          <t>Nick Ray Ball:</t>
        </r>
        <r>
          <rPr>
            <sz val="9"/>
            <color indexed="81"/>
            <rFont val="Tahoma"/>
            <family val="2"/>
          </rPr>
          <t xml:space="preserve">
(If purchased direct or through an agency)</t>
        </r>
      </text>
    </comment>
  </commentList>
</comments>
</file>

<file path=xl/comments3.xml><?xml version="1.0" encoding="utf-8"?>
<comments xmlns="http://schemas.openxmlformats.org/spreadsheetml/2006/main">
  <authors>
    <author>Nick Ray Ball</author>
  </authors>
  <commentList>
    <comment ref="R1" authorId="0" shapeId="0">
      <text>
        <r>
          <rPr>
            <b/>
            <sz val="9"/>
            <color indexed="81"/>
            <rFont val="Tahoma"/>
            <family val="2"/>
          </rPr>
          <t>Nick Ray Ball:</t>
        </r>
        <r>
          <rPr>
            <sz val="9"/>
            <color indexed="81"/>
            <rFont val="Tahoma"/>
            <family val="2"/>
          </rPr>
          <t xml:space="preserve">
(If purchased direct or through an agency)</t>
        </r>
      </text>
    </comment>
  </commentList>
</comments>
</file>

<file path=xl/comments4.xml><?xml version="1.0" encoding="utf-8"?>
<comments xmlns="http://schemas.openxmlformats.org/spreadsheetml/2006/main">
  <authors>
    <author>Nick Ray Ball</author>
  </authors>
  <commentList>
    <comment ref="R1" authorId="0" shapeId="0">
      <text>
        <r>
          <rPr>
            <b/>
            <sz val="9"/>
            <color indexed="81"/>
            <rFont val="Tahoma"/>
            <family val="2"/>
          </rPr>
          <t>Nick Ray Ball:</t>
        </r>
        <r>
          <rPr>
            <sz val="9"/>
            <color indexed="81"/>
            <rFont val="Tahoma"/>
            <family val="2"/>
          </rPr>
          <t xml:space="preserve">
(If purchased direct or through an agency)</t>
        </r>
      </text>
    </comment>
  </commentList>
</comments>
</file>

<file path=xl/comments5.xml><?xml version="1.0" encoding="utf-8"?>
<comments xmlns="http://schemas.openxmlformats.org/spreadsheetml/2006/main">
  <authors>
    <author>Nick Ray Ball</author>
  </authors>
  <commentList>
    <comment ref="R1" authorId="0" shapeId="0">
      <text>
        <r>
          <rPr>
            <b/>
            <sz val="9"/>
            <color indexed="81"/>
            <rFont val="Tahoma"/>
            <family val="2"/>
          </rPr>
          <t>Nick Ray Ball:</t>
        </r>
        <r>
          <rPr>
            <sz val="9"/>
            <color indexed="81"/>
            <rFont val="Tahoma"/>
            <family val="2"/>
          </rPr>
          <t xml:space="preserve">
(If purchased direct or through an agency)</t>
        </r>
      </text>
    </comment>
  </commentList>
</comments>
</file>

<file path=xl/sharedStrings.xml><?xml version="1.0" encoding="utf-8"?>
<sst xmlns="http://schemas.openxmlformats.org/spreadsheetml/2006/main" count="862" uniqueCount="321">
  <si>
    <t>Spent on Mandates</t>
  </si>
  <si>
    <t>Our Price</t>
  </si>
  <si>
    <t>ZAR Rand</t>
  </si>
  <si>
    <t>Profit &amp; Taxes</t>
  </si>
  <si>
    <t>Print Media</t>
  </si>
  <si>
    <t>Web Site</t>
  </si>
  <si>
    <t>Web Framework</t>
  </si>
  <si>
    <t>Once off costs</t>
  </si>
  <si>
    <t>Days</t>
  </si>
  <si>
    <t>Cost</t>
  </si>
  <si>
    <t xml:space="preserve">Annual </t>
  </si>
  <si>
    <t>Salary</t>
  </si>
  <si>
    <t>Project</t>
  </si>
  <si>
    <t>https://blogs.botw.org/helpcenter/submitblog.aspx</t>
  </si>
  <si>
    <t xml:space="preserve">% of </t>
  </si>
  <si>
    <t>Use</t>
  </si>
  <si>
    <t>Year</t>
  </si>
  <si>
    <t>Days per</t>
  </si>
  <si>
    <t>Office</t>
  </si>
  <si>
    <t>Upkeep</t>
  </si>
  <si>
    <t>Water</t>
  </si>
  <si>
    <t>Cleaning</t>
  </si>
  <si>
    <t>Cleaning Materials</t>
  </si>
  <si>
    <t>Telephone</t>
  </si>
  <si>
    <t>Software</t>
  </si>
  <si>
    <t>Admin</t>
  </si>
  <si>
    <t xml:space="preserve">Other </t>
  </si>
  <si>
    <t>President</t>
  </si>
  <si>
    <t>CEO</t>
  </si>
  <si>
    <t>Senior Copywriter</t>
  </si>
  <si>
    <t>Sub editor</t>
  </si>
  <si>
    <t>Networker</t>
  </si>
  <si>
    <t>Sales Manager</t>
  </si>
  <si>
    <t>Managing Director</t>
  </si>
  <si>
    <t>Divide by 20 Staff</t>
  </si>
  <si>
    <t>Shared with 20 staff</t>
  </si>
  <si>
    <t>Staff</t>
  </si>
  <si>
    <t>Managers</t>
  </si>
  <si>
    <t>Computer</t>
  </si>
  <si>
    <t>Management &amp; Staff</t>
  </si>
  <si>
    <t>Consultants</t>
  </si>
  <si>
    <t>Pages</t>
  </si>
  <si>
    <t>Cover</t>
  </si>
  <si>
    <t>ZAR to $</t>
  </si>
  <si>
    <t>USD $</t>
  </si>
  <si>
    <t>Editorial</t>
  </si>
  <si>
    <t>CASH</t>
  </si>
  <si>
    <t>BARTER</t>
  </si>
  <si>
    <t>Main Sponsor</t>
  </si>
  <si>
    <t>Glamorous ADS</t>
  </si>
  <si>
    <t>Guest Gifts</t>
  </si>
  <si>
    <t>Inside Cover + p1</t>
  </si>
  <si>
    <t>#</t>
  </si>
  <si>
    <t xml:space="preserve">Total </t>
  </si>
  <si>
    <t>Cost ZAR</t>
  </si>
  <si>
    <t>Cost USD</t>
  </si>
  <si>
    <t>Total</t>
  </si>
  <si>
    <t>ZAR</t>
  </si>
  <si>
    <t>UDS $</t>
  </si>
  <si>
    <t>Made ZAR</t>
  </si>
  <si>
    <t>Made USD $</t>
  </si>
  <si>
    <t>Location Editorial</t>
  </si>
  <si>
    <t>4 page Villa 1</t>
  </si>
  <si>
    <t>4 page Villa 2</t>
  </si>
  <si>
    <t>4 page Villa 3</t>
  </si>
  <si>
    <t>4 page Villa 4</t>
  </si>
  <si>
    <t>4 page Villa 5</t>
  </si>
  <si>
    <t>4 page Villa 6</t>
  </si>
  <si>
    <t>4 page Villa 7</t>
  </si>
  <si>
    <t>4 page Villa 8</t>
  </si>
  <si>
    <t>After Mandate Incentives</t>
  </si>
  <si>
    <t>8 page Villa 1 + Sponsor</t>
  </si>
  <si>
    <t>8 page Villa 2 + Sponsor</t>
  </si>
  <si>
    <t>8 page Villa 3 + Sponsor</t>
  </si>
  <si>
    <t>8 page Villa 4 + Sponsor</t>
  </si>
  <si>
    <t>4 page Villa 9</t>
  </si>
  <si>
    <t>4 page Villa 10</t>
  </si>
  <si>
    <t>Seychelles</t>
  </si>
  <si>
    <t>Camps Bay</t>
  </si>
  <si>
    <t>Architect Editorial</t>
  </si>
  <si>
    <t>Stefan Antoni</t>
  </si>
  <si>
    <t>Clifton</t>
  </si>
  <si>
    <t>Bantry Bay</t>
  </si>
  <si>
    <t>Private Islands</t>
  </si>
  <si>
    <t>Safari Locations</t>
  </si>
  <si>
    <t>4 page Villa 11</t>
  </si>
  <si>
    <t>4 page Villa 12</t>
  </si>
  <si>
    <t>4 page Villa 13</t>
  </si>
  <si>
    <t>4 page Villa 14</t>
  </si>
  <si>
    <t>Zanzibar</t>
  </si>
  <si>
    <t>Cape Winelands</t>
  </si>
  <si>
    <t>Hermanus</t>
  </si>
  <si>
    <t>Garden Route</t>
  </si>
  <si>
    <t>4 page Villa 15</t>
  </si>
  <si>
    <t>4 page Villa 16</t>
  </si>
  <si>
    <t>4 page Villa 17</t>
  </si>
  <si>
    <t>4 page Villa 18</t>
  </si>
  <si>
    <t>4 page Villa 19</t>
  </si>
  <si>
    <t>4 page Villa 21</t>
  </si>
  <si>
    <t>Mozambique</t>
  </si>
  <si>
    <t>Mauritius</t>
  </si>
  <si>
    <t>Page Type</t>
  </si>
  <si>
    <t>End</t>
  </si>
  <si>
    <t>Page</t>
  </si>
  <si>
    <t>Start</t>
  </si>
  <si>
    <t>Back Inside Double Page</t>
  </si>
  <si>
    <t>Back Cover</t>
  </si>
  <si>
    <t>Stefan Antoni Villa</t>
  </si>
  <si>
    <t>160Pages</t>
  </si>
  <si>
    <t>Month</t>
  </si>
  <si>
    <t>Day</t>
  </si>
  <si>
    <t>Staggered Project, Ops, Admin and Infrastructure</t>
  </si>
  <si>
    <t>Electricity</t>
  </si>
  <si>
    <t>List Price</t>
  </si>
  <si>
    <t>Public</t>
  </si>
  <si>
    <t>Website Customization by Graphic Designer (3 Days)</t>
  </si>
  <si>
    <t>WordPress Blog 1 - Theme &amp; Plugins - Flat fee</t>
  </si>
  <si>
    <t xml:space="preserve">Total 3 Year Web Development, Content &amp; SEO Cost </t>
  </si>
  <si>
    <t>Photography &amp; Photoshop ( 7 Days ) (3 shoots + Photoshop)</t>
  </si>
  <si>
    <t>SEO 1 - Local SEO (7 Days) (Add to over 300 SA Directories)</t>
  </si>
  <si>
    <t>SEO 2 - Guest Blogging (2 per year - 6 in total ) (6 Days)</t>
  </si>
  <si>
    <t>Creation of 20 Social Networks and Auto Updates (15 Days)</t>
  </si>
  <si>
    <t>WordPress Blog 3- Photos for 9 Blogs (9 Days)</t>
  </si>
  <si>
    <t>WordPress Blog 4 - Uploading &amp; Admin of 9 Photoshoots (9 Days)</t>
  </si>
  <si>
    <t>WordPress Blog 5 - Create 18  layer sliders (6 Days)</t>
  </si>
  <si>
    <t>Website &amp; Blog Manager - Director - 5 Days</t>
  </si>
  <si>
    <t>Website &amp; Blog Web &amp; SEO Master - 5 Days</t>
  </si>
  <si>
    <t>Website &amp; Blog Other 15 days</t>
  </si>
  <si>
    <t>Value of home ZAR 50 million plus</t>
  </si>
  <si>
    <t>CN Traveller or equivalent full page or Advitorial</t>
  </si>
  <si>
    <t>Media Collector and Uploader - 9 Pieces</t>
  </si>
  <si>
    <t>Pro Video Including Drone (outsourced)</t>
  </si>
  <si>
    <t>3 Layer Slider Videos with voice 0ver (outsourced)</t>
  </si>
  <si>
    <t>HomeAway Platinum Organization and Optimization</t>
  </si>
  <si>
    <t xml:space="preserve">Directories </t>
  </si>
  <si>
    <t>Subscriptions</t>
  </si>
  <si>
    <t>Best of the Web - 1 Entry = 7 links</t>
  </si>
  <si>
    <t>BOTW Organization and Optimization</t>
  </si>
  <si>
    <t>https://www.blogcatalog.com/vib</t>
  </si>
  <si>
    <t xml:space="preserve">Blog catalogue - VIB+ 1 Entry </t>
  </si>
  <si>
    <t>PR Web Premium  1 Entry per year</t>
  </si>
  <si>
    <t xml:space="preserve">Organization </t>
  </si>
  <si>
    <t>Management</t>
  </si>
  <si>
    <t>(Only Avilable after VS Africa &amp; VS CT Real Estate co's. are formed</t>
  </si>
  <si>
    <t>2000 Posted to Clients</t>
  </si>
  <si>
    <t xml:space="preserve"># </t>
  </si>
  <si>
    <t>1000 Posted to Clients</t>
  </si>
  <si>
    <t xml:space="preserve">2000 Brochures (3 Print Runs)  (4 Page A4 Gloosy Card) </t>
  </si>
  <si>
    <t>Production for 3 Print Runs</t>
  </si>
  <si>
    <t>Print Advertising</t>
  </si>
  <si>
    <t>Villa Broachers</t>
  </si>
  <si>
    <t>(Only Avilable after Magazine is Launched (+/- Oct 2017)</t>
  </si>
  <si>
    <t>(3 Year Discount)</t>
  </si>
  <si>
    <t>(Luxury Villa Keywords &amp; #1 Other high end Villas Names)</t>
  </si>
  <si>
    <t xml:space="preserve">Design of HTML5 Ads </t>
  </si>
  <si>
    <t>CSS &amp; HTML 5 Coding for Ads</t>
  </si>
  <si>
    <t>Slide 1</t>
  </si>
  <si>
    <t>HomePage Placement</t>
  </si>
  <si>
    <t>Africa Top 10</t>
  </si>
  <si>
    <t>Slide 2,3</t>
  </si>
  <si>
    <t>Monthly</t>
  </si>
  <si>
    <t>Months</t>
  </si>
  <si>
    <t>in</t>
  </si>
  <si>
    <t>Homepage (Marketing Cost per year ZAR 4,000,000 Plus)</t>
  </si>
  <si>
    <t>Slide 4,5,6</t>
  </si>
  <si>
    <t>Slide 7,8,9,10</t>
  </si>
  <si>
    <t>(Only Villas that are worthy can advertise)</t>
  </si>
  <si>
    <t>Top LayerSlider</t>
  </si>
  <si>
    <t>Row of 5 Portrait Pictures (Plus more from Slider)</t>
  </si>
  <si>
    <t>1st Row of 5</t>
  </si>
  <si>
    <t>2nd Row of 5</t>
  </si>
  <si>
    <t>3rd Row of 5</t>
  </si>
  <si>
    <t>1st Row Big</t>
  </si>
  <si>
    <t>2nd Row Smaller</t>
  </si>
  <si>
    <t>1st Row Smaller</t>
  </si>
  <si>
    <t>2nd Row Big</t>
  </si>
  <si>
    <t xml:space="preserve">Agency </t>
  </si>
  <si>
    <t>Price</t>
  </si>
  <si>
    <t>Cape Town.Villa Secrets.com</t>
  </si>
  <si>
    <t xml:space="preserve">Divide </t>
  </si>
  <si>
    <t>Barter</t>
  </si>
  <si>
    <t xml:space="preserve">Our </t>
  </si>
  <si>
    <t>GP</t>
  </si>
  <si>
    <t>Actual Cost</t>
  </si>
  <si>
    <t>by</t>
  </si>
  <si>
    <t>Homepage (Marketing Cost per year ZAR 250,000 Plus)</t>
  </si>
  <si>
    <t>Set of 4 Articles and photos (Rotating 50%)</t>
  </si>
  <si>
    <t>Camps Bay.Villa Secrets.com</t>
  </si>
  <si>
    <t>Cape Villas.com</t>
  </si>
  <si>
    <t>Homepage (Marketing Cost per year ZAR 300,000 Plus)</t>
  </si>
  <si>
    <t>Homepage (Marketing Cost value per year ZAR 350,000 Plus)</t>
  </si>
  <si>
    <t>Marketing Commitment</t>
  </si>
  <si>
    <t>Villa Secrets.com (1 Year Max Contract)</t>
  </si>
  <si>
    <t>Website &amp; Content Marketing</t>
  </si>
  <si>
    <t xml:space="preserve">Villa Value from  </t>
  </si>
  <si>
    <t>Our</t>
  </si>
  <si>
    <t>Costs</t>
  </si>
  <si>
    <t>Years</t>
  </si>
  <si>
    <t>PR</t>
  </si>
  <si>
    <t>Web Advertising</t>
  </si>
  <si>
    <t xml:space="preserve">Subscriptions &amp; Directories </t>
  </si>
  <si>
    <t>to</t>
  </si>
  <si>
    <t>Websites Home Page Inclusion</t>
  </si>
  <si>
    <t>Villa Secrets Magazine</t>
  </si>
  <si>
    <t xml:space="preserve">CN Traveller or equivalent quarter page </t>
  </si>
  <si>
    <t>1 to 3</t>
  </si>
  <si>
    <t>8 Pages at front</t>
  </si>
  <si>
    <t>Agency/Direct</t>
  </si>
  <si>
    <t>Guaranteed Total</t>
  </si>
  <si>
    <t>Mid Season Price</t>
  </si>
  <si>
    <t>Peak Season</t>
  </si>
  <si>
    <t>Hi Season</t>
  </si>
  <si>
    <t>Mid Season</t>
  </si>
  <si>
    <t>Shoulder Season</t>
  </si>
  <si>
    <t>Low Season</t>
  </si>
  <si>
    <t>Feb</t>
  </si>
  <si>
    <t>March</t>
  </si>
  <si>
    <t>April 1 to 7</t>
  </si>
  <si>
    <t>April 24 to 30</t>
  </si>
  <si>
    <t>May</t>
  </si>
  <si>
    <t>June</t>
  </si>
  <si>
    <t>July</t>
  </si>
  <si>
    <t>August</t>
  </si>
  <si>
    <t>September</t>
  </si>
  <si>
    <t>October</t>
  </si>
  <si>
    <t>November</t>
  </si>
  <si>
    <t xml:space="preserve">SEO 3 - 10 Links from Network - Flat Fee </t>
  </si>
  <si>
    <t>Buget per Year</t>
  </si>
  <si>
    <t>Homepage (Marketing Cost per year ZAR1,000,000 Plus)</t>
  </si>
  <si>
    <t>(Cant be in this section and if you are in the next)</t>
  </si>
  <si>
    <t>(Cant be in this section and if you are in the one above)</t>
  </si>
  <si>
    <t>Mandates Villas Choose Options Here</t>
  </si>
  <si>
    <t>VillasInCampsBay.com</t>
  </si>
  <si>
    <t>1a.</t>
  </si>
  <si>
    <t>1b.</t>
  </si>
  <si>
    <t>1c.</t>
  </si>
  <si>
    <t>1d.</t>
  </si>
  <si>
    <t>2a</t>
  </si>
  <si>
    <t>Cape-Town-Luxury-Villas.com</t>
  </si>
  <si>
    <t>2b.</t>
  </si>
  <si>
    <t>Homepage (Marketing Cost value per year ZAR 400,000 Plus)</t>
  </si>
  <si>
    <t>2c.</t>
  </si>
  <si>
    <t>Top10CapetownVillas.com</t>
  </si>
  <si>
    <t>Homepage (Marketing Cost 60,000 Plus)</t>
  </si>
  <si>
    <t>Opening Slide Featuring #1 Villa (same as Slide 1 )</t>
  </si>
  <si>
    <t>Allocated</t>
  </si>
  <si>
    <t>(Each Year the page will be archived, so one can always see these results, thus 12 month on homepage then forever of archive page)</t>
  </si>
  <si>
    <t>Value of Home</t>
  </si>
  <si>
    <t>The Below is for villas in popular locations</t>
  </si>
  <si>
    <t>Slide 1  (Can be Directly Linked to Owners Site)</t>
  </si>
  <si>
    <t>Slide Collections 1 (Can be Directly Linked to Owners Site)</t>
  </si>
  <si>
    <t>Slide Collections 2 (Can be Directly Linked to Owners Site)</t>
  </si>
  <si>
    <t>Slide Collections 3 (Can be Directly Linked to Owners Site)</t>
  </si>
  <si>
    <t>Slide Collections 4 (Can be Directly Linked to Owners Site)</t>
  </si>
  <si>
    <t>AfricanVilla Secrets.com</t>
  </si>
  <si>
    <t>Villas Shown and numbered 1 to 10 but shown in reverse order</t>
  </si>
  <si>
    <t>Slide 10  (Can be Directly Linked to Owners Site)</t>
  </si>
  <si>
    <t>Slide 9  (Can be Directly Linked to Owners Site)</t>
  </si>
  <si>
    <t>Slide 8  (Can be Directly Linked to Owners Site)</t>
  </si>
  <si>
    <t>Slide 7  (Can be Directly Linked to Owners Site)</t>
  </si>
  <si>
    <t>Slide 6  (Can be Directly Linked to Owners Site)</t>
  </si>
  <si>
    <t>Slide 5  (Can be Directly Linked to Owners Site)</t>
  </si>
  <si>
    <t>Slide 4  (Can be Directly Linked to Owners Site)</t>
  </si>
  <si>
    <t>Slide 3  (Can be Directly Linked to Owners Site)</t>
  </si>
  <si>
    <t>Slide 2  (Can be Directly Linked to Owners Site)</t>
  </si>
  <si>
    <t>Allocation</t>
  </si>
  <si>
    <t>Broacher 4 Page</t>
  </si>
  <si>
    <t>Broacher 8 Page</t>
  </si>
  <si>
    <t>Villa Broachers 2 for ZAR 80,000,000 and more</t>
  </si>
  <si>
    <t xml:space="preserve">2000 Brochures (3 Print Runs)  (8 Page A4 Gloosy Card) </t>
  </si>
  <si>
    <t>Value 100 million</t>
  </si>
  <si>
    <t>WordPress Blog 2- 18 Blogs Written 0ver 3 years (18 Days)</t>
  </si>
  <si>
    <t>Create Campaigns (Villa Secrets CEO Nick Ray Ball)</t>
  </si>
  <si>
    <t>x 3 =</t>
  </si>
  <si>
    <t>Google AdWords and Microsoft + AdRoll &amp; Google Remarketing</t>
  </si>
  <si>
    <t>Top Copywriter and Designer</t>
  </si>
  <si>
    <t>PR Event at Villa (1 per year)</t>
  </si>
  <si>
    <t>PR- (Getting Villa on TV and in magazines) - (10 Days per year x 3)</t>
  </si>
  <si>
    <t>HomeAway Platinum Subscription for 3 years</t>
  </si>
  <si>
    <t>10 Other Directories Including Free Directories</t>
  </si>
  <si>
    <t>Other Subscriptions for 3 years</t>
  </si>
  <si>
    <t>Other Subscriptions Organization and Optimization</t>
  </si>
  <si>
    <t>10 Other Directories Organization and Optimization</t>
  </si>
  <si>
    <t>4 Pages</t>
  </si>
  <si>
    <t>Network Extras Total</t>
  </si>
  <si>
    <t>Mandated Company</t>
  </si>
  <si>
    <t>Villa Secrets Cape Town &amp; Africa</t>
  </si>
  <si>
    <t>S-World Villa Secrets</t>
  </si>
  <si>
    <t>Paid for by three different Villa Secret divisions</t>
  </si>
  <si>
    <t>Company that acquired the Mandate</t>
  </si>
  <si>
    <t>Communal Marketing Budget</t>
  </si>
  <si>
    <t>Total Income</t>
  </si>
  <si>
    <t>Commission</t>
  </si>
  <si>
    <t>Change The Price Above to adjust the  Forecast</t>
  </si>
  <si>
    <t>Net Income in Year 1</t>
  </si>
  <si>
    <t>Net Income in Year 2</t>
  </si>
  <si>
    <t>Net Income in Year 3</t>
  </si>
  <si>
    <t>Change The Percentages below to adjust the  Forecast</t>
  </si>
  <si>
    <t>3 Year Rental Return</t>
  </si>
  <si>
    <t>Date</t>
  </si>
  <si>
    <t>Price Per Night</t>
  </si>
  <si>
    <t>Days Available</t>
  </si>
  <si>
    <t xml:space="preserve">Days Booked </t>
  </si>
  <si>
    <t>Occupancy</t>
  </si>
  <si>
    <t>Jan 1 to 9</t>
  </si>
  <si>
    <t>Jan 9 to 31</t>
  </si>
  <si>
    <t>April 7 to 24</t>
  </si>
  <si>
    <t>Dec 1 to 22</t>
  </si>
  <si>
    <t>Dec 22 to 31</t>
  </si>
  <si>
    <t>Average cost per nigh</t>
  </si>
  <si>
    <t>Residual Income</t>
  </si>
  <si>
    <t>Value of home ZAR 40 million</t>
  </si>
  <si>
    <t>Value 40milllion</t>
  </si>
  <si>
    <t>Conde Nast 1 page editorial</t>
  </si>
  <si>
    <t>Additional Cost Price Branding Options (Paid for by villa owner)</t>
  </si>
  <si>
    <t>Additional Cost Price Branding Options (Cost Shared with villa owner)</t>
  </si>
  <si>
    <t>Website Customization by Programmer (3 days)</t>
  </si>
  <si>
    <t>Website Customization by HTML5 Designer (4 Days)</t>
  </si>
  <si>
    <t>Content for 11 pages (11 Days)</t>
  </si>
  <si>
    <t>Villa Commission</t>
  </si>
  <si>
    <t xml:space="preserve">Value of Home ZAR 40,0000,000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</si>
</sst>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_-[$$-409]* #,##0_ ;_-[$$-409]* \-#,##0\ ;_-[$$-409]* &quot;-&quot;??_ ;_-@_ "/>
    <numFmt numFmtId="166" formatCode="_-[$ZAR]\ * #,##0_-;\-[$ZAR]\ * #,##0_-;_-[$ZAR]\ * &quot;-&quot;_-;_-@_-"/>
    <numFmt numFmtId="167" formatCode="_-[$ZAR]\ * #,##0.00_-;\-[$ZAR]\ * #,##0.00_-;_-[$ZAR]\ * &quot;-&quot;??_-;_-@_-"/>
    <numFmt numFmtId="168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2"/>
      <name val="Calibri Light"/>
      <family val="2"/>
      <scheme val="major"/>
    </font>
    <font>
      <sz val="12"/>
      <color theme="0" tint="-0.499984740745262"/>
      <name val="Calibri Light"/>
      <family val="2"/>
      <scheme val="major"/>
    </font>
    <font>
      <sz val="12"/>
      <color theme="1" tint="0.34998626667073579"/>
      <name val="Calibri Light"/>
      <family val="2"/>
      <scheme val="major"/>
    </font>
    <font>
      <sz val="12"/>
      <color theme="0" tint="-0.249977111117893"/>
      <name val="Calibri Light"/>
      <family val="2"/>
      <scheme val="major"/>
    </font>
    <font>
      <sz val="12"/>
      <color theme="0" tint="-0.34998626667073579"/>
      <name val="Calibri Light"/>
      <family val="2"/>
      <scheme val="major"/>
    </font>
    <font>
      <sz val="12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E1E5E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164" fontId="2" fillId="0" borderId="0" xfId="1" applyNumberFormat="1" applyFont="1"/>
    <xf numFmtId="9" fontId="2" fillId="0" borderId="0" xfId="2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5" fillId="5" borderId="1" xfId="0" applyFont="1" applyFill="1" applyBorder="1"/>
    <xf numFmtId="0" fontId="2" fillId="5" borderId="0" xfId="0" applyFont="1" applyFill="1"/>
    <xf numFmtId="0" fontId="5" fillId="5" borderId="0" xfId="0" applyFont="1" applyFill="1"/>
    <xf numFmtId="164" fontId="2" fillId="0" borderId="1" xfId="1" applyNumberFormat="1" applyFont="1" applyBorder="1"/>
    <xf numFmtId="164" fontId="2" fillId="0" borderId="0" xfId="1" applyNumberFormat="1" applyFont="1" applyBorder="1"/>
    <xf numFmtId="0" fontId="2" fillId="0" borderId="0" xfId="0" applyFont="1" applyBorder="1"/>
    <xf numFmtId="164" fontId="5" fillId="5" borderId="0" xfId="1" applyNumberFormat="1" applyFont="1" applyFill="1"/>
    <xf numFmtId="164" fontId="5" fillId="5" borderId="1" xfId="1" applyNumberFormat="1" applyFont="1" applyFill="1" applyBorder="1"/>
    <xf numFmtId="0" fontId="4" fillId="0" borderId="0" xfId="0" applyFont="1" applyFill="1" applyBorder="1"/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Fill="1" applyBorder="1"/>
    <xf numFmtId="164" fontId="2" fillId="2" borderId="3" xfId="1" applyNumberFormat="1" applyFont="1" applyFill="1" applyBorder="1"/>
    <xf numFmtId="0" fontId="2" fillId="2" borderId="3" xfId="0" applyFont="1" applyFill="1" applyBorder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9" fontId="2" fillId="0" borderId="0" xfId="2" applyFont="1" applyAlignment="1">
      <alignment horizontal="center"/>
    </xf>
    <xf numFmtId="9" fontId="2" fillId="0" borderId="4" xfId="2" applyFont="1" applyBorder="1"/>
    <xf numFmtId="164" fontId="2" fillId="0" borderId="4" xfId="1" applyNumberFormat="1" applyFont="1" applyBorder="1"/>
    <xf numFmtId="0" fontId="2" fillId="0" borderId="5" xfId="0" applyFont="1" applyBorder="1"/>
    <xf numFmtId="164" fontId="2" fillId="0" borderId="5" xfId="1" applyNumberFormat="1" applyFont="1" applyBorder="1"/>
    <xf numFmtId="9" fontId="2" fillId="0" borderId="5" xfId="2" applyFont="1" applyBorder="1"/>
    <xf numFmtId="0" fontId="5" fillId="4" borderId="0" xfId="0" applyFont="1" applyFill="1"/>
    <xf numFmtId="0" fontId="5" fillId="4" borderId="4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horizontal="left"/>
    </xf>
    <xf numFmtId="164" fontId="2" fillId="0" borderId="4" xfId="0" applyNumberFormat="1" applyFont="1" applyBorder="1"/>
    <xf numFmtId="164" fontId="2" fillId="6" borderId="5" xfId="1" applyNumberFormat="1" applyFont="1" applyFill="1" applyBorder="1"/>
    <xf numFmtId="0" fontId="2" fillId="9" borderId="3" xfId="0" applyFont="1" applyFill="1" applyBorder="1"/>
    <xf numFmtId="0" fontId="2" fillId="7" borderId="0" xfId="0" applyFont="1" applyFill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8" fillId="0" borderId="0" xfId="0" applyFont="1"/>
    <xf numFmtId="43" fontId="2" fillId="0" borderId="0" xfId="1" applyFont="1"/>
    <xf numFmtId="165" fontId="2" fillId="0" borderId="0" xfId="0" applyNumberFormat="1" applyFont="1"/>
    <xf numFmtId="165" fontId="2" fillId="0" borderId="0" xfId="1" applyNumberFormat="1" applyFont="1"/>
    <xf numFmtId="0" fontId="2" fillId="0" borderId="0" xfId="0" applyFont="1" applyFill="1"/>
    <xf numFmtId="164" fontId="2" fillId="0" borderId="0" xfId="1" applyNumberFormat="1" applyFont="1" applyFill="1"/>
    <xf numFmtId="164" fontId="2" fillId="2" borderId="0" xfId="1" applyNumberFormat="1" applyFont="1" applyFill="1"/>
    <xf numFmtId="164" fontId="2" fillId="0" borderId="0" xfId="0" applyNumberFormat="1" applyFont="1"/>
    <xf numFmtId="164" fontId="5" fillId="5" borderId="0" xfId="0" applyNumberFormat="1" applyFont="1" applyFill="1"/>
    <xf numFmtId="165" fontId="2" fillId="2" borderId="0" xfId="1" applyNumberFormat="1" applyFont="1" applyFill="1"/>
    <xf numFmtId="165" fontId="2" fillId="2" borderId="0" xfId="0" applyNumberFormat="1" applyFont="1" applyFill="1"/>
    <xf numFmtId="0" fontId="2" fillId="11" borderId="0" xfId="0" applyFont="1" applyFill="1"/>
    <xf numFmtId="0" fontId="9" fillId="5" borderId="0" xfId="0" applyFont="1" applyFill="1" applyAlignment="1">
      <alignment horizontal="center"/>
    </xf>
    <xf numFmtId="43" fontId="9" fillId="5" borderId="0" xfId="1" applyFont="1" applyFill="1" applyAlignment="1">
      <alignment horizontal="center"/>
    </xf>
    <xf numFmtId="165" fontId="9" fillId="5" borderId="0" xfId="1" applyNumberFormat="1" applyFont="1" applyFill="1" applyAlignment="1">
      <alignment horizontal="center"/>
    </xf>
    <xf numFmtId="164" fontId="9" fillId="5" borderId="0" xfId="1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43" fontId="2" fillId="0" borderId="0" xfId="1" applyNumberFormat="1" applyFont="1"/>
    <xf numFmtId="0" fontId="2" fillId="10" borderId="0" xfId="0" applyFont="1" applyFill="1"/>
    <xf numFmtId="164" fontId="2" fillId="10" borderId="0" xfId="1" applyNumberFormat="1" applyFont="1" applyFill="1"/>
    <xf numFmtId="0" fontId="2" fillId="13" borderId="0" xfId="0" applyFont="1" applyFill="1"/>
    <xf numFmtId="164" fontId="2" fillId="13" borderId="0" xfId="1" applyNumberFormat="1" applyFont="1" applyFill="1"/>
    <xf numFmtId="165" fontId="2" fillId="13" borderId="0" xfId="1" applyNumberFormat="1" applyFont="1" applyFill="1"/>
    <xf numFmtId="165" fontId="2" fillId="13" borderId="0" xfId="0" applyNumberFormat="1" applyFont="1" applyFill="1"/>
    <xf numFmtId="0" fontId="2" fillId="6" borderId="0" xfId="0" applyFont="1" applyFill="1"/>
    <xf numFmtId="164" fontId="2" fillId="6" borderId="0" xfId="1" applyNumberFormat="1" applyFont="1" applyFill="1"/>
    <xf numFmtId="165" fontId="2" fillId="6" borderId="0" xfId="1" applyNumberFormat="1" applyFont="1" applyFill="1"/>
    <xf numFmtId="165" fontId="2" fillId="6" borderId="0" xfId="0" applyNumberFormat="1" applyFont="1" applyFill="1"/>
    <xf numFmtId="0" fontId="2" fillId="14" borderId="6" xfId="0" applyFont="1" applyFill="1" applyBorder="1"/>
    <xf numFmtId="0" fontId="2" fillId="14" borderId="0" xfId="0" applyFont="1" applyFill="1"/>
    <xf numFmtId="0" fontId="2" fillId="0" borderId="8" xfId="0" applyFont="1" applyBorder="1"/>
    <xf numFmtId="43" fontId="2" fillId="0" borderId="8" xfId="1" applyFont="1" applyBorder="1"/>
    <xf numFmtId="165" fontId="2" fillId="0" borderId="8" xfId="1" applyNumberFormat="1" applyFont="1" applyBorder="1"/>
    <xf numFmtId="165" fontId="2" fillId="0" borderId="8" xfId="0" applyNumberFormat="1" applyFont="1" applyBorder="1"/>
    <xf numFmtId="164" fontId="2" fillId="0" borderId="8" xfId="1" applyNumberFormat="1" applyFont="1" applyBorder="1"/>
    <xf numFmtId="164" fontId="2" fillId="10" borderId="9" xfId="0" applyNumberFormat="1" applyFont="1" applyFill="1" applyBorder="1"/>
    <xf numFmtId="0" fontId="2" fillId="0" borderId="10" xfId="0" applyFont="1" applyBorder="1"/>
    <xf numFmtId="43" fontId="2" fillId="0" borderId="10" xfId="1" applyFont="1" applyBorder="1"/>
    <xf numFmtId="165" fontId="2" fillId="0" borderId="10" xfId="1" applyNumberFormat="1" applyFont="1" applyBorder="1"/>
    <xf numFmtId="164" fontId="5" fillId="5" borderId="10" xfId="1" applyNumberFormat="1" applyFont="1" applyFill="1" applyBorder="1"/>
    <xf numFmtId="165" fontId="2" fillId="0" borderId="10" xfId="0" applyNumberFormat="1" applyFont="1" applyBorder="1"/>
    <xf numFmtId="164" fontId="2" fillId="0" borderId="10" xfId="1" applyNumberFormat="1" applyFont="1" applyBorder="1"/>
    <xf numFmtId="164" fontId="2" fillId="0" borderId="10" xfId="0" applyNumberFormat="1" applyFont="1" applyBorder="1"/>
    <xf numFmtId="164" fontId="5" fillId="5" borderId="10" xfId="0" applyNumberFormat="1" applyFont="1" applyFill="1" applyBorder="1"/>
    <xf numFmtId="165" fontId="5" fillId="5" borderId="10" xfId="0" applyNumberFormat="1" applyFont="1" applyFill="1" applyBorder="1"/>
    <xf numFmtId="164" fontId="2" fillId="7" borderId="0" xfId="0" applyNumberFormat="1" applyFont="1" applyFill="1" applyAlignment="1">
      <alignment horizontal="center"/>
    </xf>
    <xf numFmtId="164" fontId="2" fillId="7" borderId="2" xfId="0" applyNumberFormat="1" applyFont="1" applyFill="1" applyBorder="1"/>
    <xf numFmtId="164" fontId="2" fillId="15" borderId="7" xfId="0" applyNumberFormat="1" applyFont="1" applyFill="1" applyBorder="1"/>
    <xf numFmtId="164" fontId="2" fillId="8" borderId="0" xfId="0" applyNumberFormat="1" applyFont="1" applyFill="1"/>
    <xf numFmtId="43" fontId="2" fillId="0" borderId="0" xfId="1" applyNumberFormat="1" applyFont="1" applyAlignment="1">
      <alignment horizontal="left" indent="2"/>
    </xf>
    <xf numFmtId="164" fontId="2" fillId="0" borderId="0" xfId="1" applyNumberFormat="1" applyFont="1" applyAlignment="1">
      <alignment horizontal="left" indent="2"/>
    </xf>
    <xf numFmtId="0" fontId="3" fillId="0" borderId="11" xfId="0" applyFont="1" applyBorder="1"/>
    <xf numFmtId="0" fontId="3" fillId="0" borderId="12" xfId="0" applyFont="1" applyBorder="1"/>
    <xf numFmtId="9" fontId="2" fillId="0" borderId="18" xfId="0" applyNumberFormat="1" applyFont="1" applyBorder="1" applyAlignment="1">
      <alignment horizontal="right"/>
    </xf>
    <xf numFmtId="164" fontId="2" fillId="0" borderId="19" xfId="1" applyNumberFormat="1" applyFont="1" applyBorder="1" applyAlignment="1">
      <alignment horizontal="right"/>
    </xf>
    <xf numFmtId="164" fontId="2" fillId="0" borderId="20" xfId="1" applyNumberFormat="1" applyFont="1" applyBorder="1" applyAlignment="1">
      <alignment horizontal="right"/>
    </xf>
    <xf numFmtId="164" fontId="2" fillId="2" borderId="0" xfId="1" applyNumberFormat="1" applyFont="1" applyFill="1" applyAlignment="1"/>
    <xf numFmtId="164" fontId="2" fillId="2" borderId="1" xfId="1" applyNumberFormat="1" applyFont="1" applyFill="1" applyBorder="1"/>
    <xf numFmtId="164" fontId="2" fillId="2" borderId="0" xfId="1" applyNumberFormat="1" applyFont="1" applyFill="1" applyBorder="1"/>
    <xf numFmtId="164" fontId="2" fillId="2" borderId="0" xfId="1" applyNumberFormat="1" applyFont="1" applyFill="1" applyBorder="1" applyAlignment="1"/>
    <xf numFmtId="164" fontId="3" fillId="2" borderId="0" xfId="1" applyNumberFormat="1" applyFont="1" applyFill="1" applyBorder="1"/>
    <xf numFmtId="0" fontId="2" fillId="0" borderId="22" xfId="0" applyFont="1" applyBorder="1"/>
    <xf numFmtId="164" fontId="2" fillId="2" borderId="23" xfId="1" applyNumberFormat="1" applyFont="1" applyFill="1" applyBorder="1"/>
    <xf numFmtId="0" fontId="2" fillId="3" borderId="0" xfId="0" applyFont="1" applyFill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14" borderId="0" xfId="1" applyNumberFormat="1" applyFont="1" applyFill="1"/>
    <xf numFmtId="9" fontId="2" fillId="0" borderId="0" xfId="2" applyFont="1" applyBorder="1"/>
    <xf numFmtId="0" fontId="2" fillId="0" borderId="0" xfId="0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0" fontId="2" fillId="2" borderId="0" xfId="0" applyFont="1" applyFill="1" applyBorder="1"/>
    <xf numFmtId="0" fontId="2" fillId="0" borderId="0" xfId="0" applyFont="1" applyFill="1" applyBorder="1"/>
    <xf numFmtId="164" fontId="2" fillId="0" borderId="0" xfId="1" applyNumberFormat="1" applyFont="1" applyFill="1" applyBorder="1"/>
    <xf numFmtId="9" fontId="2" fillId="0" borderId="0" xfId="2" applyFont="1" applyFill="1" applyBorder="1"/>
    <xf numFmtId="0" fontId="2" fillId="0" borderId="0" xfId="0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/>
    <xf numFmtId="164" fontId="2" fillId="0" borderId="0" xfId="1" applyNumberFormat="1" applyFont="1" applyFill="1" applyBorder="1" applyAlignment="1">
      <alignment horizontal="left" indent="2"/>
    </xf>
    <xf numFmtId="43" fontId="2" fillId="0" borderId="0" xfId="1" applyNumberFormat="1" applyFont="1" applyFill="1" applyBorder="1" applyAlignment="1">
      <alignment horizontal="left" indent="2"/>
    </xf>
    <xf numFmtId="0" fontId="5" fillId="4" borderId="0" xfId="0" applyFont="1" applyFill="1" applyBorder="1"/>
    <xf numFmtId="164" fontId="2" fillId="7" borderId="0" xfId="0" applyNumberFormat="1" applyFont="1" applyFill="1" applyBorder="1"/>
    <xf numFmtId="164" fontId="2" fillId="15" borderId="0" xfId="0" applyNumberFormat="1" applyFont="1" applyFill="1" applyBorder="1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0" borderId="0" xfId="0" applyNumberFormat="1" applyFont="1" applyBorder="1"/>
    <xf numFmtId="164" fontId="2" fillId="0" borderId="0" xfId="0" applyNumberFormat="1" applyFont="1" applyAlignment="1">
      <alignment horizontal="right"/>
    </xf>
    <xf numFmtId="9" fontId="2" fillId="0" borderId="18" xfId="2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Fill="1" applyBorder="1"/>
    <xf numFmtId="0" fontId="2" fillId="0" borderId="1" xfId="0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2" fillId="2" borderId="1" xfId="1" applyNumberFormat="1" applyFont="1" applyFill="1" applyBorder="1" applyAlignment="1"/>
    <xf numFmtId="164" fontId="2" fillId="0" borderId="1" xfId="0" applyNumberFormat="1" applyFont="1" applyBorder="1" applyAlignment="1">
      <alignment horizontal="right"/>
    </xf>
    <xf numFmtId="0" fontId="4" fillId="0" borderId="0" xfId="0" applyFont="1"/>
    <xf numFmtId="164" fontId="4" fillId="0" borderId="0" xfId="1" applyNumberFormat="1" applyFont="1"/>
    <xf numFmtId="9" fontId="4" fillId="0" borderId="0" xfId="2" applyFont="1" applyFill="1" applyBorder="1"/>
    <xf numFmtId="0" fontId="4" fillId="0" borderId="0" xfId="0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/>
    <xf numFmtId="164" fontId="4" fillId="0" borderId="0" xfId="1" applyNumberFormat="1" applyFont="1" applyFill="1" applyBorder="1" applyAlignment="1">
      <alignment horizontal="left" indent="2"/>
    </xf>
    <xf numFmtId="164" fontId="4" fillId="0" borderId="0" xfId="0" applyNumberFormat="1" applyFont="1" applyFill="1" applyBorder="1"/>
    <xf numFmtId="164" fontId="4" fillId="2" borderId="0" xfId="1" applyNumberFormat="1" applyFont="1" applyFill="1"/>
    <xf numFmtId="0" fontId="5" fillId="2" borderId="0" xfId="0" applyFont="1" applyFill="1"/>
    <xf numFmtId="164" fontId="4" fillId="2" borderId="0" xfId="1" applyNumberFormat="1" applyFont="1" applyFill="1" applyBorder="1"/>
    <xf numFmtId="0" fontId="4" fillId="0" borderId="1" xfId="0" applyFont="1" applyFill="1" applyBorder="1"/>
    <xf numFmtId="164" fontId="4" fillId="0" borderId="1" xfId="1" applyNumberFormat="1" applyFont="1" applyFill="1" applyBorder="1"/>
    <xf numFmtId="9" fontId="4" fillId="0" borderId="1" xfId="2" applyFont="1" applyFill="1" applyBorder="1"/>
    <xf numFmtId="164" fontId="4" fillId="0" borderId="1" xfId="1" applyNumberFormat="1" applyFont="1" applyFill="1" applyBorder="1" applyAlignment="1">
      <alignment horizontal="left" indent="2"/>
    </xf>
    <xf numFmtId="164" fontId="4" fillId="2" borderId="1" xfId="1" applyNumberFormat="1" applyFont="1" applyFill="1" applyBorder="1"/>
    <xf numFmtId="164" fontId="2" fillId="3" borderId="0" xfId="1" applyNumberFormat="1" applyFont="1" applyFill="1"/>
    <xf numFmtId="0" fontId="4" fillId="0" borderId="0" xfId="0" applyFont="1" applyBorder="1"/>
    <xf numFmtId="164" fontId="2" fillId="3" borderId="0" xfId="1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9" fontId="2" fillId="0" borderId="0" xfId="2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5" fillId="5" borderId="0" xfId="0" applyFont="1" applyFill="1"/>
    <xf numFmtId="0" fontId="2" fillId="0" borderId="0" xfId="0" applyFont="1" applyBorder="1"/>
    <xf numFmtId="0" fontId="4" fillId="0" borderId="0" xfId="0" applyFont="1" applyFill="1" applyBorder="1"/>
    <xf numFmtId="0" fontId="2" fillId="2" borderId="3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Fill="1"/>
    <xf numFmtId="164" fontId="2" fillId="0" borderId="0" xfId="0" applyNumberFormat="1" applyFont="1"/>
    <xf numFmtId="0" fontId="2" fillId="11" borderId="0" xfId="0" applyFont="1" applyFill="1"/>
    <xf numFmtId="0" fontId="2" fillId="6" borderId="0" xfId="0" applyFont="1" applyFill="1"/>
    <xf numFmtId="9" fontId="2" fillId="0" borderId="18" xfId="0" applyNumberFormat="1" applyFont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/>
    <xf numFmtId="0" fontId="4" fillId="0" borderId="0" xfId="0" applyFont="1"/>
    <xf numFmtId="9" fontId="4" fillId="0" borderId="0" xfId="2" applyFont="1" applyFill="1" applyBorder="1"/>
    <xf numFmtId="164" fontId="4" fillId="0" borderId="0" xfId="0" applyNumberFormat="1" applyFont="1" applyFill="1" applyBorder="1"/>
    <xf numFmtId="0" fontId="5" fillId="2" borderId="0" xfId="0" applyFont="1" applyFill="1"/>
    <xf numFmtId="9" fontId="2" fillId="0" borderId="0" xfId="0" applyNumberFormat="1" applyFont="1"/>
    <xf numFmtId="164" fontId="2" fillId="0" borderId="0" xfId="0" applyNumberFormat="1" applyFont="1" applyFill="1"/>
    <xf numFmtId="164" fontId="2" fillId="0" borderId="1" xfId="0" applyNumberFormat="1" applyFont="1" applyFill="1" applyBorder="1"/>
    <xf numFmtId="0" fontId="4" fillId="0" borderId="1" xfId="0" applyFont="1" applyBorder="1"/>
    <xf numFmtId="164" fontId="4" fillId="2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164" fontId="4" fillId="2" borderId="1" xfId="1" applyNumberFormat="1" applyFont="1" applyFill="1" applyBorder="1" applyAlignment="1"/>
    <xf numFmtId="164" fontId="4" fillId="2" borderId="0" xfId="0" applyNumberFormat="1" applyFont="1" applyFill="1" applyBorder="1"/>
    <xf numFmtId="0" fontId="11" fillId="0" borderId="0" xfId="0" applyFont="1"/>
    <xf numFmtId="0" fontId="12" fillId="0" borderId="0" xfId="0" applyFont="1"/>
    <xf numFmtId="164" fontId="8" fillId="0" borderId="0" xfId="1" applyNumberFormat="1" applyFont="1"/>
    <xf numFmtId="0" fontId="8" fillId="0" borderId="0" xfId="0" applyFont="1" applyAlignment="1">
      <alignment horizontal="center"/>
    </xf>
    <xf numFmtId="0" fontId="8" fillId="0" borderId="4" xfId="0" applyFont="1" applyBorder="1"/>
    <xf numFmtId="0" fontId="8" fillId="0" borderId="1" xfId="0" applyFont="1" applyBorder="1"/>
    <xf numFmtId="164" fontId="8" fillId="0" borderId="1" xfId="1" applyNumberFormat="1" applyFont="1" applyBorder="1"/>
    <xf numFmtId="0" fontId="10" fillId="5" borderId="14" xfId="0" applyFont="1" applyFill="1" applyBorder="1"/>
    <xf numFmtId="164" fontId="10" fillId="5" borderId="2" xfId="1" applyNumberFormat="1" applyFont="1" applyFill="1" applyBorder="1"/>
    <xf numFmtId="0" fontId="12" fillId="0" borderId="25" xfId="0" applyFont="1" applyBorder="1"/>
    <xf numFmtId="0" fontId="12" fillId="0" borderId="0" xfId="0" applyFont="1" applyBorder="1" applyAlignment="1">
      <alignment horizontal="center"/>
    </xf>
    <xf numFmtId="0" fontId="8" fillId="0" borderId="25" xfId="0" applyFont="1" applyBorder="1"/>
    <xf numFmtId="164" fontId="8" fillId="0" borderId="0" xfId="1" applyNumberFormat="1" applyFont="1" applyBorder="1"/>
    <xf numFmtId="0" fontId="8" fillId="2" borderId="25" xfId="0" applyFont="1" applyFill="1" applyBorder="1" applyAlignment="1">
      <alignment horizontal="center"/>
    </xf>
    <xf numFmtId="164" fontId="8" fillId="2" borderId="0" xfId="1" applyNumberFormat="1" applyFont="1" applyFill="1" applyBorder="1" applyAlignment="1">
      <alignment horizontal="center"/>
    </xf>
    <xf numFmtId="164" fontId="8" fillId="2" borderId="26" xfId="1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26" xfId="1" applyNumberFormat="1" applyFont="1" applyBorder="1"/>
    <xf numFmtId="0" fontId="12" fillId="0" borderId="22" xfId="0" applyFont="1" applyBorder="1"/>
    <xf numFmtId="0" fontId="8" fillId="0" borderId="22" xfId="0" applyFont="1" applyBorder="1"/>
    <xf numFmtId="167" fontId="8" fillId="0" borderId="0" xfId="0" applyNumberFormat="1" applyFont="1"/>
    <xf numFmtId="9" fontId="8" fillId="0" borderId="1" xfId="0" applyNumberFormat="1" applyFont="1" applyBorder="1"/>
    <xf numFmtId="167" fontId="8" fillId="0" borderId="1" xfId="0" applyNumberFormat="1" applyFont="1" applyBorder="1"/>
    <xf numFmtId="0" fontId="8" fillId="10" borderId="0" xfId="0" applyFont="1" applyFill="1"/>
    <xf numFmtId="167" fontId="8" fillId="10" borderId="0" xfId="0" applyNumberFormat="1" applyFont="1" applyFill="1"/>
    <xf numFmtId="9" fontId="8" fillId="0" borderId="0" xfId="0" applyNumberFormat="1" applyFont="1"/>
    <xf numFmtId="0" fontId="11" fillId="5" borderId="15" xfId="0" applyFont="1" applyFill="1" applyBorder="1"/>
    <xf numFmtId="0" fontId="8" fillId="3" borderId="0" xfId="0" applyFont="1" applyFill="1" applyAlignment="1">
      <alignment horizontal="center"/>
    </xf>
    <xf numFmtId="166" fontId="8" fillId="0" borderId="0" xfId="0" applyNumberFormat="1" applyFont="1"/>
    <xf numFmtId="166" fontId="9" fillId="12" borderId="0" xfId="0" applyNumberFormat="1" applyFont="1" applyFill="1" applyAlignment="1">
      <alignment horizontal="center"/>
    </xf>
    <xf numFmtId="166" fontId="8" fillId="10" borderId="0" xfId="0" applyNumberFormat="1" applyFont="1" applyFill="1"/>
    <xf numFmtId="166" fontId="8" fillId="13" borderId="0" xfId="0" applyNumberFormat="1" applyFont="1" applyFill="1"/>
    <xf numFmtId="17" fontId="8" fillId="0" borderId="0" xfId="0" applyNumberFormat="1" applyFont="1"/>
    <xf numFmtId="166" fontId="8" fillId="0" borderId="0" xfId="0" applyNumberFormat="1" applyFont="1" applyFill="1"/>
    <xf numFmtId="166" fontId="8" fillId="2" borderId="0" xfId="0" applyNumberFormat="1" applyFont="1" applyFill="1" applyAlignment="1">
      <alignment horizontal="center"/>
    </xf>
    <xf numFmtId="166" fontId="8" fillId="2" borderId="0" xfId="1" applyNumberFormat="1" applyFont="1" applyFill="1" applyAlignment="1">
      <alignment horizontal="center"/>
    </xf>
    <xf numFmtId="166" fontId="8" fillId="3" borderId="0" xfId="0" applyNumberFormat="1" applyFont="1" applyFill="1" applyAlignment="1">
      <alignment horizontal="center"/>
    </xf>
    <xf numFmtId="166" fontId="8" fillId="2" borderId="0" xfId="0" applyNumberFormat="1" applyFont="1" applyFill="1"/>
    <xf numFmtId="166" fontId="8" fillId="13" borderId="0" xfId="1" applyNumberFormat="1" applyFont="1" applyFill="1" applyAlignment="1">
      <alignment horizontal="center"/>
    </xf>
    <xf numFmtId="0" fontId="8" fillId="2" borderId="18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164" fontId="2" fillId="2" borderId="0" xfId="0" applyNumberFormat="1" applyFont="1" applyFill="1" applyBorder="1"/>
    <xf numFmtId="0" fontId="2" fillId="16" borderId="0" xfId="0" applyFont="1" applyFill="1"/>
    <xf numFmtId="0" fontId="4" fillId="14" borderId="0" xfId="0" applyFont="1" applyFill="1"/>
    <xf numFmtId="164" fontId="2" fillId="0" borderId="5" xfId="1" applyNumberFormat="1" applyFont="1" applyFill="1" applyBorder="1"/>
    <xf numFmtId="164" fontId="2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right"/>
    </xf>
    <xf numFmtId="0" fontId="2" fillId="13" borderId="1" xfId="0" applyFont="1" applyFill="1" applyBorder="1"/>
    <xf numFmtId="0" fontId="2" fillId="0" borderId="1" xfId="0" applyFont="1" applyFill="1" applyBorder="1"/>
    <xf numFmtId="0" fontId="2" fillId="14" borderId="1" xfId="0" applyFont="1" applyFill="1" applyBorder="1"/>
    <xf numFmtId="0" fontId="2" fillId="16" borderId="1" xfId="0" applyFont="1" applyFill="1" applyBorder="1"/>
    <xf numFmtId="0" fontId="4" fillId="0" borderId="1" xfId="0" applyFont="1" applyFill="1" applyBorder="1" applyAlignment="1">
      <alignment horizontal="left" indent="1"/>
    </xf>
    <xf numFmtId="164" fontId="2" fillId="2" borderId="1" xfId="0" applyNumberFormat="1" applyFont="1" applyFill="1" applyBorder="1"/>
    <xf numFmtId="0" fontId="4" fillId="13" borderId="0" xfId="0" applyFont="1" applyFill="1" applyBorder="1"/>
    <xf numFmtId="0" fontId="2" fillId="16" borderId="0" xfId="0" applyFont="1" applyFill="1" applyAlignment="1">
      <alignment horizontal="left"/>
    </xf>
    <xf numFmtId="0" fontId="8" fillId="0" borderId="0" xfId="0" applyFont="1" applyFill="1" applyBorder="1"/>
    <xf numFmtId="164" fontId="8" fillId="0" borderId="5" xfId="1" applyNumberFormat="1" applyFont="1" applyBorder="1"/>
    <xf numFmtId="0" fontId="8" fillId="0" borderId="14" xfId="0" applyFont="1" applyFill="1" applyBorder="1"/>
    <xf numFmtId="0" fontId="12" fillId="2" borderId="25" xfId="0" applyFont="1" applyFill="1" applyBorder="1"/>
    <xf numFmtId="0" fontId="13" fillId="3" borderId="25" xfId="0" applyFont="1" applyFill="1" applyBorder="1"/>
    <xf numFmtId="164" fontId="13" fillId="3" borderId="0" xfId="1" applyNumberFormat="1" applyFont="1" applyFill="1" applyBorder="1"/>
    <xf numFmtId="0" fontId="13" fillId="3" borderId="16" xfId="0" applyFont="1" applyFill="1" applyBorder="1"/>
    <xf numFmtId="164" fontId="13" fillId="3" borderId="27" xfId="1" applyNumberFormat="1" applyFont="1" applyFill="1" applyBorder="1"/>
    <xf numFmtId="0" fontId="13" fillId="2" borderId="25" xfId="0" applyFont="1" applyFill="1" applyBorder="1"/>
    <xf numFmtId="164" fontId="13" fillId="2" borderId="0" xfId="1" applyNumberFormat="1" applyFont="1" applyFill="1" applyBorder="1"/>
    <xf numFmtId="0" fontId="10" fillId="5" borderId="2" xfId="1" applyNumberFormat="1" applyFont="1" applyFill="1" applyBorder="1"/>
    <xf numFmtId="0" fontId="11" fillId="5" borderId="24" xfId="0" applyNumberFormat="1" applyFont="1" applyFill="1" applyBorder="1"/>
    <xf numFmtId="164" fontId="8" fillId="2" borderId="3" xfId="1" applyNumberFormat="1" applyFont="1" applyFill="1" applyBorder="1" applyAlignment="1">
      <alignment horizontal="center"/>
    </xf>
    <xf numFmtId="0" fontId="10" fillId="5" borderId="24" xfId="1" applyNumberFormat="1" applyFont="1" applyFill="1" applyBorder="1"/>
    <xf numFmtId="164" fontId="13" fillId="3" borderId="3" xfId="1" applyNumberFormat="1" applyFont="1" applyFill="1" applyBorder="1"/>
    <xf numFmtId="164" fontId="13" fillId="2" borderId="3" xfId="1" applyNumberFormat="1" applyFont="1" applyFill="1" applyBorder="1"/>
    <xf numFmtId="164" fontId="13" fillId="3" borderId="28" xfId="1" applyNumberFormat="1" applyFont="1" applyFill="1" applyBorder="1"/>
    <xf numFmtId="164" fontId="8" fillId="0" borderId="24" xfId="1" applyNumberFormat="1" applyFont="1" applyBorder="1"/>
    <xf numFmtId="0" fontId="8" fillId="10" borderId="14" xfId="0" applyFont="1" applyFill="1" applyBorder="1"/>
    <xf numFmtId="167" fontId="8" fillId="10" borderId="2" xfId="0" applyNumberFormat="1" applyFont="1" applyFill="1" applyBorder="1"/>
    <xf numFmtId="0" fontId="8" fillId="10" borderId="15" xfId="0" applyFont="1" applyFill="1" applyBorder="1"/>
    <xf numFmtId="0" fontId="8" fillId="0" borderId="0" xfId="0" applyNumberFormat="1" applyFont="1" applyFill="1" applyBorder="1"/>
    <xf numFmtId="0" fontId="8" fillId="0" borderId="0" xfId="0" applyFont="1" applyFill="1"/>
    <xf numFmtId="167" fontId="12" fillId="10" borderId="13" xfId="0" applyNumberFormat="1" applyFont="1" applyFill="1" applyBorder="1"/>
    <xf numFmtId="0" fontId="8" fillId="10" borderId="0" xfId="0" applyFont="1" applyFill="1" applyBorder="1"/>
    <xf numFmtId="0" fontId="8" fillId="10" borderId="26" xfId="0" applyFont="1" applyFill="1" applyBorder="1"/>
    <xf numFmtId="10" fontId="8" fillId="0" borderId="0" xfId="0" applyNumberFormat="1" applyFont="1"/>
    <xf numFmtId="167" fontId="15" fillId="10" borderId="16" xfId="0" applyNumberFormat="1" applyFont="1" applyFill="1" applyBorder="1"/>
    <xf numFmtId="0" fontId="15" fillId="10" borderId="27" xfId="0" applyFont="1" applyFill="1" applyBorder="1"/>
    <xf numFmtId="0" fontId="15" fillId="10" borderId="17" xfId="0" applyFont="1" applyFill="1" applyBorder="1"/>
    <xf numFmtId="0" fontId="8" fillId="0" borderId="2" xfId="0" applyFont="1" applyFill="1" applyBorder="1"/>
    <xf numFmtId="0" fontId="8" fillId="0" borderId="2" xfId="0" applyFont="1" applyBorder="1"/>
    <xf numFmtId="167" fontId="8" fillId="0" borderId="2" xfId="0" applyNumberFormat="1" applyFont="1" applyBorder="1"/>
    <xf numFmtId="9" fontId="8" fillId="0" borderId="2" xfId="0" applyNumberFormat="1" applyFont="1" applyBorder="1"/>
    <xf numFmtId="168" fontId="16" fillId="0" borderId="0" xfId="0" applyNumberFormat="1" applyFont="1"/>
    <xf numFmtId="167" fontId="13" fillId="0" borderId="18" xfId="0" applyNumberFormat="1" applyFont="1" applyFill="1" applyBorder="1"/>
    <xf numFmtId="0" fontId="8" fillId="0" borderId="1" xfId="0" applyFont="1" applyFill="1" applyBorder="1"/>
    <xf numFmtId="0" fontId="9" fillId="12" borderId="0" xfId="0" applyFont="1" applyFill="1" applyAlignment="1">
      <alignment horizontal="center"/>
    </xf>
    <xf numFmtId="0" fontId="9" fillId="12" borderId="0" xfId="0" applyNumberFormat="1" applyFont="1" applyFill="1" applyAlignment="1">
      <alignment horizontal="center"/>
    </xf>
    <xf numFmtId="0" fontId="8" fillId="17" borderId="24" xfId="0" applyNumberFormat="1" applyFont="1" applyFill="1" applyBorder="1"/>
    <xf numFmtId="167" fontId="8" fillId="17" borderId="0" xfId="0" applyNumberFormat="1" applyFont="1" applyFill="1"/>
    <xf numFmtId="0" fontId="8" fillId="17" borderId="0" xfId="0" applyFont="1" applyFill="1"/>
    <xf numFmtId="9" fontId="8" fillId="17" borderId="0" xfId="0" applyNumberFormat="1" applyFont="1" applyFill="1"/>
    <xf numFmtId="0" fontId="8" fillId="17" borderId="0" xfId="0" applyNumberFormat="1" applyFont="1" applyFill="1" applyAlignment="1">
      <alignment horizontal="center"/>
    </xf>
    <xf numFmtId="0" fontId="8" fillId="17" borderId="0" xfId="0" applyFont="1" applyFill="1" applyAlignment="1">
      <alignment horizontal="center"/>
    </xf>
    <xf numFmtId="9" fontId="8" fillId="17" borderId="0" xfId="2" applyFont="1" applyFill="1" applyAlignment="1">
      <alignment horizontal="center"/>
    </xf>
    <xf numFmtId="9" fontId="8" fillId="17" borderId="28" xfId="0" applyNumberFormat="1" applyFont="1" applyFill="1" applyBorder="1"/>
    <xf numFmtId="9" fontId="8" fillId="10" borderId="0" xfId="0" applyNumberFormat="1" applyFont="1" applyFill="1"/>
    <xf numFmtId="0" fontId="8" fillId="10" borderId="0" xfId="0" applyNumberFormat="1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9" fontId="8" fillId="10" borderId="0" xfId="2" applyFont="1" applyFill="1" applyAlignment="1">
      <alignment horizontal="center"/>
    </xf>
    <xf numFmtId="167" fontId="8" fillId="18" borderId="0" xfId="0" applyNumberFormat="1" applyFont="1" applyFill="1"/>
    <xf numFmtId="0" fontId="8" fillId="18" borderId="0" xfId="0" applyFont="1" applyFill="1"/>
    <xf numFmtId="9" fontId="8" fillId="18" borderId="0" xfId="0" applyNumberFormat="1" applyFont="1" applyFill="1"/>
    <xf numFmtId="0" fontId="8" fillId="18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center"/>
    </xf>
    <xf numFmtId="9" fontId="8" fillId="18" borderId="0" xfId="2" applyFont="1" applyFill="1" applyAlignment="1">
      <alignment horizontal="center"/>
    </xf>
    <xf numFmtId="0" fontId="8" fillId="18" borderId="24" xfId="0" applyFont="1" applyFill="1" applyBorder="1"/>
    <xf numFmtId="9" fontId="8" fillId="18" borderId="28" xfId="0" applyNumberFormat="1" applyFont="1" applyFill="1" applyBorder="1"/>
    <xf numFmtId="0" fontId="8" fillId="10" borderId="24" xfId="0" applyFont="1" applyFill="1" applyBorder="1"/>
    <xf numFmtId="167" fontId="8" fillId="19" borderId="0" xfId="0" applyNumberFormat="1" applyFont="1" applyFill="1"/>
    <xf numFmtId="0" fontId="8" fillId="19" borderId="0" xfId="0" applyFont="1" applyFill="1"/>
    <xf numFmtId="9" fontId="8" fillId="19" borderId="0" xfId="0" applyNumberFormat="1" applyFont="1" applyFill="1"/>
    <xf numFmtId="0" fontId="8" fillId="19" borderId="0" xfId="0" applyNumberFormat="1" applyFont="1" applyFill="1" applyAlignment="1">
      <alignment horizontal="center"/>
    </xf>
    <xf numFmtId="0" fontId="8" fillId="19" borderId="0" xfId="0" applyFont="1" applyFill="1" applyAlignment="1">
      <alignment horizontal="center"/>
    </xf>
    <xf numFmtId="9" fontId="8" fillId="19" borderId="0" xfId="2" applyFont="1" applyFill="1" applyAlignment="1">
      <alignment horizontal="center"/>
    </xf>
    <xf numFmtId="9" fontId="8" fillId="10" borderId="28" xfId="0" applyNumberFormat="1" applyFont="1" applyFill="1" applyBorder="1"/>
    <xf numFmtId="167" fontId="13" fillId="20" borderId="0" xfId="0" applyNumberFormat="1" applyFont="1" applyFill="1"/>
    <xf numFmtId="0" fontId="13" fillId="20" borderId="0" xfId="0" applyFont="1" applyFill="1"/>
    <xf numFmtId="9" fontId="13" fillId="20" borderId="0" xfId="0" applyNumberFormat="1" applyFont="1" applyFill="1"/>
    <xf numFmtId="0" fontId="13" fillId="20" borderId="0" xfId="0" applyNumberFormat="1" applyFont="1" applyFill="1" applyAlignment="1">
      <alignment horizontal="center"/>
    </xf>
    <xf numFmtId="0" fontId="13" fillId="20" borderId="0" xfId="0" applyFont="1" applyFill="1" applyAlignment="1">
      <alignment horizontal="center"/>
    </xf>
    <xf numFmtId="9" fontId="13" fillId="20" borderId="0" xfId="2" applyFont="1" applyFill="1" applyAlignment="1">
      <alignment horizontal="center"/>
    </xf>
    <xf numFmtId="0" fontId="8" fillId="7" borderId="24" xfId="0" applyFont="1" applyFill="1" applyBorder="1"/>
    <xf numFmtId="9" fontId="8" fillId="7" borderId="28" xfId="0" applyNumberFormat="1" applyFont="1" applyFill="1" applyBorder="1"/>
    <xf numFmtId="0" fontId="8" fillId="20" borderId="24" xfId="0" applyFont="1" applyFill="1" applyBorder="1"/>
    <xf numFmtId="9" fontId="8" fillId="20" borderId="28" xfId="0" applyNumberFormat="1" applyFont="1" applyFill="1" applyBorder="1"/>
    <xf numFmtId="0" fontId="8" fillId="0" borderId="0" xfId="0" applyNumberFormat="1" applyFont="1"/>
    <xf numFmtId="0" fontId="8" fillId="0" borderId="19" xfId="0" applyFont="1" applyBorder="1"/>
    <xf numFmtId="9" fontId="17" fillId="0" borderId="0" xfId="0" applyNumberFormat="1" applyFont="1"/>
    <xf numFmtId="164" fontId="8" fillId="0" borderId="23" xfId="1" applyNumberFormat="1" applyFont="1" applyBorder="1"/>
    <xf numFmtId="0" fontId="8" fillId="0" borderId="0" xfId="0" applyFont="1" applyBorder="1"/>
    <xf numFmtId="0" fontId="12" fillId="0" borderId="0" xfId="0" applyFont="1" applyBorder="1"/>
    <xf numFmtId="164" fontId="12" fillId="0" borderId="0" xfId="0" applyNumberFormat="1" applyFont="1" applyBorder="1"/>
    <xf numFmtId="164" fontId="12" fillId="0" borderId="3" xfId="1" applyNumberFormat="1" applyFont="1" applyBorder="1"/>
    <xf numFmtId="164" fontId="12" fillId="0" borderId="0" xfId="1" applyNumberFormat="1" applyFont="1" applyBorder="1" applyAlignment="1">
      <alignment horizontal="center"/>
    </xf>
    <xf numFmtId="164" fontId="8" fillId="0" borderId="3" xfId="1" applyNumberFormat="1" applyFont="1" applyBorder="1" applyAlignment="1">
      <alignment horizontal="center"/>
    </xf>
    <xf numFmtId="164" fontId="8" fillId="0" borderId="3" xfId="1" applyNumberFormat="1" applyFont="1" applyBorder="1"/>
    <xf numFmtId="164" fontId="8" fillId="0" borderId="21" xfId="1" applyNumberFormat="1" applyFont="1" applyBorder="1" applyAlignment="1">
      <alignment horizontal="center"/>
    </xf>
    <xf numFmtId="164" fontId="8" fillId="0" borderId="21" xfId="1" applyNumberFormat="1" applyFont="1" applyBorder="1"/>
    <xf numFmtId="164" fontId="14" fillId="0" borderId="2" xfId="1" applyNumberFormat="1" applyFont="1" applyBorder="1"/>
    <xf numFmtId="164" fontId="12" fillId="0" borderId="0" xfId="1" applyNumberFormat="1" applyFont="1" applyBorder="1"/>
    <xf numFmtId="164" fontId="12" fillId="0" borderId="26" xfId="1" applyNumberFormat="1" applyFont="1" applyBorder="1"/>
    <xf numFmtId="164" fontId="8" fillId="0" borderId="0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2" fillId="2" borderId="26" xfId="1" applyNumberFormat="1" applyFont="1" applyFill="1" applyBorder="1"/>
    <xf numFmtId="1" fontId="8" fillId="21" borderId="25" xfId="1" applyNumberFormat="1" applyFont="1" applyFill="1" applyBorder="1"/>
    <xf numFmtId="1" fontId="8" fillId="21" borderId="0" xfId="1" applyNumberFormat="1" applyFont="1" applyFill="1" applyBorder="1"/>
    <xf numFmtId="1" fontId="8" fillId="10" borderId="25" xfId="1" applyNumberFormat="1" applyFont="1" applyFill="1" applyBorder="1"/>
    <xf numFmtId="1" fontId="8" fillId="10" borderId="0" xfId="1" applyNumberFormat="1" applyFont="1" applyFill="1" applyBorder="1"/>
    <xf numFmtId="1" fontId="9" fillId="12" borderId="16" xfId="1" applyNumberFormat="1" applyFont="1" applyFill="1" applyBorder="1"/>
    <xf numFmtId="0" fontId="9" fillId="12" borderId="14" xfId="0" applyFont="1" applyFill="1" applyBorder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9" fillId="12" borderId="24" xfId="0" applyFont="1" applyFill="1" applyBorder="1" applyAlignment="1">
      <alignment horizontal="center"/>
    </xf>
    <xf numFmtId="1" fontId="8" fillId="21" borderId="3" xfId="1" applyNumberFormat="1" applyFont="1" applyFill="1" applyBorder="1"/>
    <xf numFmtId="1" fontId="8" fillId="10" borderId="3" xfId="1" applyNumberFormat="1" applyFont="1" applyFill="1" applyBorder="1"/>
    <xf numFmtId="1" fontId="9" fillId="12" borderId="28" xfId="1" applyNumberFormat="1" applyFont="1" applyFill="1" applyBorder="1"/>
    <xf numFmtId="0" fontId="8" fillId="21" borderId="3" xfId="1" applyNumberFormat="1" applyFont="1" applyFill="1" applyBorder="1"/>
    <xf numFmtId="0" fontId="8" fillId="10" borderId="3" xfId="1" applyNumberFormat="1" applyFont="1" applyFill="1" applyBorder="1"/>
    <xf numFmtId="0" fontId="9" fillId="12" borderId="28" xfId="1" applyNumberFormat="1" applyFont="1" applyFill="1" applyBorder="1"/>
    <xf numFmtId="1" fontId="18" fillId="12" borderId="4" xfId="1" applyNumberFormat="1" applyFont="1" applyFill="1" applyBorder="1"/>
    <xf numFmtId="0" fontId="9" fillId="12" borderId="1" xfId="0" applyFont="1" applyFill="1" applyBorder="1" applyAlignment="1">
      <alignment horizontal="center"/>
    </xf>
    <xf numFmtId="9" fontId="9" fillId="12" borderId="1" xfId="2" applyFont="1" applyFill="1" applyBorder="1" applyAlignment="1">
      <alignment horizontal="center"/>
    </xf>
    <xf numFmtId="167" fontId="9" fillId="12" borderId="1" xfId="0" applyNumberFormat="1" applyFont="1" applyFill="1" applyBorder="1"/>
    <xf numFmtId="0" fontId="9" fillId="12" borderId="1" xfId="0" applyFont="1" applyFill="1" applyBorder="1"/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CCFF"/>
      <color rgb="FFFFE7FF"/>
      <color rgb="FFFFF9E7"/>
      <color rgb="FFE1E5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4"/>
  <sheetViews>
    <sheetView showGridLines="0" tabSelected="1" workbookViewId="0">
      <selection activeCell="G20" sqref="G20"/>
    </sheetView>
  </sheetViews>
  <sheetFormatPr defaultRowHeight="14.4" x14ac:dyDescent="0.3"/>
  <cols>
    <col min="1" max="1" width="8.88671875" style="155"/>
    <col min="2" max="2" width="37.88671875" style="155" bestFit="1" customWidth="1"/>
    <col min="3" max="3" width="16.6640625" style="4" bestFit="1" customWidth="1"/>
    <col min="4" max="4" width="14.109375" style="4" bestFit="1" customWidth="1"/>
    <col min="5" max="5" width="16.6640625" style="155" bestFit="1" customWidth="1"/>
    <col min="6" max="6" width="8.88671875" style="155"/>
    <col min="7" max="7" width="30.44140625" style="155" customWidth="1"/>
    <col min="8" max="8" width="16.5546875" style="155" bestFit="1" customWidth="1"/>
    <col min="9" max="9" width="14.109375" style="155" bestFit="1" customWidth="1"/>
    <col min="10" max="10" width="17.88671875" style="155" bestFit="1" customWidth="1"/>
    <col min="11" max="16384" width="8.88671875" style="155"/>
  </cols>
  <sheetData>
    <row r="2" spans="2:10" s="188" customFormat="1" ht="18" x14ac:dyDescent="0.35">
      <c r="B2" s="195" t="s">
        <v>191</v>
      </c>
      <c r="C2" s="259"/>
      <c r="D2" s="256"/>
      <c r="E2" s="257"/>
      <c r="G2" s="195" t="s">
        <v>191</v>
      </c>
      <c r="H2" s="196"/>
      <c r="I2" s="196"/>
      <c r="J2" s="214"/>
    </row>
    <row r="3" spans="2:10" ht="15.6" x14ac:dyDescent="0.3">
      <c r="B3" s="197" t="s">
        <v>194</v>
      </c>
      <c r="C3" s="330">
        <v>40000000</v>
      </c>
      <c r="D3" s="331" t="s">
        <v>201</v>
      </c>
      <c r="E3" s="330">
        <v>70000000</v>
      </c>
      <c r="F3" s="189"/>
      <c r="G3" s="197" t="s">
        <v>194</v>
      </c>
      <c r="H3" s="337">
        <v>80000000</v>
      </c>
      <c r="I3" s="331" t="s">
        <v>201</v>
      </c>
      <c r="J3" s="338">
        <v>150000000</v>
      </c>
    </row>
    <row r="4" spans="2:10" ht="15.6" x14ac:dyDescent="0.3">
      <c r="B4" s="201"/>
      <c r="C4" s="258" t="s">
        <v>197</v>
      </c>
      <c r="D4" s="202" t="s">
        <v>195</v>
      </c>
      <c r="E4" s="258" t="s">
        <v>207</v>
      </c>
      <c r="F4" s="38"/>
      <c r="G4" s="201"/>
      <c r="H4" s="202" t="s">
        <v>197</v>
      </c>
      <c r="I4" s="202" t="s">
        <v>195</v>
      </c>
      <c r="J4" s="203" t="s">
        <v>207</v>
      </c>
    </row>
    <row r="5" spans="2:10" ht="15.6" x14ac:dyDescent="0.3">
      <c r="B5" s="201"/>
      <c r="C5" s="258"/>
      <c r="D5" s="202" t="s">
        <v>196</v>
      </c>
      <c r="E5" s="258" t="s">
        <v>196</v>
      </c>
      <c r="F5" s="38"/>
      <c r="G5" s="201"/>
      <c r="H5" s="202"/>
      <c r="I5" s="202" t="s">
        <v>196</v>
      </c>
      <c r="J5" s="203" t="s">
        <v>196</v>
      </c>
    </row>
    <row r="6" spans="2:10" ht="15.6" x14ac:dyDescent="0.3">
      <c r="B6" s="199" t="s">
        <v>193</v>
      </c>
      <c r="C6" s="332">
        <v>3</v>
      </c>
      <c r="D6" s="200">
        <f>'Website &amp; Content Marketing'!J89</f>
        <v>346170.23809523816</v>
      </c>
      <c r="E6" s="333">
        <f>'Website &amp; Content Marketing'!R89</f>
        <v>626129.16666666663</v>
      </c>
      <c r="F6" s="38"/>
      <c r="G6" s="199" t="s">
        <v>193</v>
      </c>
      <c r="H6" s="339">
        <v>3</v>
      </c>
      <c r="I6" s="200">
        <f t="shared" ref="I6:J9" si="0">D6</f>
        <v>346170.23809523816</v>
      </c>
      <c r="J6" s="205">
        <f t="shared" si="0"/>
        <v>626129.16666666663</v>
      </c>
    </row>
    <row r="7" spans="2:10" ht="15.6" x14ac:dyDescent="0.3">
      <c r="B7" s="199" t="s">
        <v>199</v>
      </c>
      <c r="C7" s="332">
        <v>3</v>
      </c>
      <c r="D7" s="200">
        <f>'Web Advertising'!J24</f>
        <v>290929.31547619053</v>
      </c>
      <c r="E7" s="333">
        <f>'Web Advertising'!R24</f>
        <v>394053.13988095243</v>
      </c>
      <c r="F7" s="38"/>
      <c r="G7" s="199" t="s">
        <v>199</v>
      </c>
      <c r="H7" s="339">
        <v>3</v>
      </c>
      <c r="I7" s="200">
        <f t="shared" si="0"/>
        <v>290929.31547619053</v>
      </c>
      <c r="J7" s="205">
        <f t="shared" si="0"/>
        <v>394053.13988095243</v>
      </c>
    </row>
    <row r="8" spans="2:10" ht="15.6" x14ac:dyDescent="0.3">
      <c r="B8" s="199" t="s">
        <v>198</v>
      </c>
      <c r="C8" s="332">
        <v>3</v>
      </c>
      <c r="D8" s="200">
        <f>PR!J29</f>
        <v>223874.55357142855</v>
      </c>
      <c r="E8" s="333">
        <f>PR!R29</f>
        <v>338623.0803571429</v>
      </c>
      <c r="F8" s="38"/>
      <c r="G8" s="199" t="s">
        <v>198</v>
      </c>
      <c r="H8" s="339">
        <v>3</v>
      </c>
      <c r="I8" s="200">
        <f t="shared" si="0"/>
        <v>223874.55357142855</v>
      </c>
      <c r="J8" s="205">
        <f t="shared" si="0"/>
        <v>338623.0803571429</v>
      </c>
    </row>
    <row r="9" spans="2:10" ht="15.6" x14ac:dyDescent="0.3">
      <c r="B9" s="199" t="s">
        <v>200</v>
      </c>
      <c r="C9" s="332">
        <v>3</v>
      </c>
      <c r="D9" s="200">
        <f>'Subscriptions &amp; Directories '!J40</f>
        <v>140227.5</v>
      </c>
      <c r="E9" s="333">
        <f>'Subscriptions &amp; Directories '!R40</f>
        <v>198862.27678571429</v>
      </c>
      <c r="F9" s="38"/>
      <c r="G9" s="199" t="s">
        <v>200</v>
      </c>
      <c r="H9" s="339">
        <v>3</v>
      </c>
      <c r="I9" s="200">
        <f t="shared" si="0"/>
        <v>140227.5</v>
      </c>
      <c r="J9" s="205">
        <f t="shared" si="0"/>
        <v>198862.27678571429</v>
      </c>
    </row>
    <row r="10" spans="2:10" ht="16.2" thickBot="1" x14ac:dyDescent="0.35">
      <c r="B10" s="206" t="s">
        <v>208</v>
      </c>
      <c r="C10" s="334"/>
      <c r="D10" s="194">
        <f>SUM(D6:D9)</f>
        <v>1001201.6071428572</v>
      </c>
      <c r="E10" s="335">
        <f>SUM(E6:E9)</f>
        <v>1557667.6636904762</v>
      </c>
      <c r="F10" s="38"/>
      <c r="G10" s="199" t="s">
        <v>267</v>
      </c>
      <c r="H10" s="339">
        <v>3</v>
      </c>
      <c r="I10" s="200">
        <f>'Magazine Ads &amp; Villa Broachers'!J41</f>
        <v>115003.57142857142</v>
      </c>
      <c r="J10" s="205">
        <f>'Magazine Ads &amp; Villa Broachers'!R41</f>
        <v>161332.85714285716</v>
      </c>
    </row>
    <row r="11" spans="2:10" ht="16.2" thickBot="1" x14ac:dyDescent="0.35">
      <c r="B11" s="197"/>
      <c r="C11" s="332"/>
      <c r="D11" s="200"/>
      <c r="E11" s="333"/>
      <c r="F11" s="38"/>
      <c r="G11" s="206" t="s">
        <v>208</v>
      </c>
      <c r="H11" s="340"/>
      <c r="I11" s="194">
        <f>SUM(I6:I10)</f>
        <v>1116205.1785714286</v>
      </c>
      <c r="J11" s="326">
        <f>SUM(J6:J9)</f>
        <v>1557667.6636904762</v>
      </c>
    </row>
    <row r="12" spans="2:10" ht="15.6" x14ac:dyDescent="0.3">
      <c r="B12" s="197" t="s">
        <v>288</v>
      </c>
      <c r="C12" s="332"/>
      <c r="D12" s="200"/>
      <c r="E12" s="333"/>
      <c r="F12" s="38"/>
      <c r="G12" s="197"/>
      <c r="H12" s="339"/>
      <c r="I12" s="200"/>
      <c r="J12" s="205"/>
    </row>
    <row r="13" spans="2:10" ht="15.6" x14ac:dyDescent="0.3">
      <c r="B13" s="250" t="s">
        <v>289</v>
      </c>
      <c r="C13" s="260"/>
      <c r="D13" s="251">
        <f>'Website &amp; Content Marketing'!J92+'Web Advertising'!J26+PR!J31+'Subscriptions &amp; Directories '!J42</f>
        <v>439802.08333333337</v>
      </c>
      <c r="E13" s="260">
        <f>D13/D16</f>
        <v>0.43927424825895223</v>
      </c>
      <c r="F13" s="38"/>
      <c r="G13" s="249" t="s">
        <v>315</v>
      </c>
      <c r="H13" s="97"/>
      <c r="I13" s="97"/>
      <c r="J13" s="341"/>
    </row>
    <row r="14" spans="2:10" ht="15.6" x14ac:dyDescent="0.3">
      <c r="B14" s="254" t="s">
        <v>290</v>
      </c>
      <c r="C14" s="261"/>
      <c r="D14" s="255">
        <f>'Website &amp; Content Marketing'!J94+'Web Advertising'!J28+PR!J33+'Subscriptions &amp; Directories '!J44</f>
        <v>250238.39285714284</v>
      </c>
      <c r="E14" s="261">
        <f>D14/D16</f>
        <v>0.24993806549237529</v>
      </c>
      <c r="F14" s="38"/>
      <c r="G14" s="199" t="s">
        <v>203</v>
      </c>
      <c r="H14" s="339" t="s">
        <v>206</v>
      </c>
      <c r="I14" s="200">
        <f>'Villa Secrets Magazine'!Q7</f>
        <v>639992</v>
      </c>
      <c r="J14" s="205">
        <f>I14*2</f>
        <v>1279984</v>
      </c>
    </row>
    <row r="15" spans="2:10" ht="15.6" x14ac:dyDescent="0.3">
      <c r="B15" s="252" t="s">
        <v>287</v>
      </c>
      <c r="C15" s="262"/>
      <c r="D15" s="253">
        <f>'Website &amp; Content Marketing'!J96+'Web Advertising'!J30+PR!J35+'Subscriptions &amp; Directories '!J46</f>
        <v>311161.13095238095</v>
      </c>
      <c r="E15" s="262">
        <f>D15/D16</f>
        <v>0.31078768624867248</v>
      </c>
      <c r="F15" s="38"/>
      <c r="G15" s="199" t="s">
        <v>313</v>
      </c>
      <c r="H15" s="339">
        <v>1</v>
      </c>
      <c r="I15" s="200">
        <v>100000</v>
      </c>
      <c r="J15" s="205">
        <v>200000</v>
      </c>
    </row>
    <row r="16" spans="2:10" ht="15.6" x14ac:dyDescent="0.3">
      <c r="B16" s="248"/>
      <c r="C16" s="263"/>
      <c r="D16" s="336">
        <f>SUM(D13:D15)</f>
        <v>1001201.6071428572</v>
      </c>
      <c r="E16" s="263"/>
      <c r="F16" s="38"/>
      <c r="G16" s="199" t="s">
        <v>202</v>
      </c>
      <c r="H16" s="339" t="s">
        <v>205</v>
      </c>
      <c r="I16" s="200">
        <f>'Website Home Page Inclusion'!Q16/2</f>
        <v>500000</v>
      </c>
      <c r="J16" s="205">
        <f>I16*2</f>
        <v>1000000</v>
      </c>
    </row>
    <row r="17" spans="2:11" ht="16.2" thickBot="1" x14ac:dyDescent="0.35">
      <c r="B17" s="249" t="s">
        <v>314</v>
      </c>
      <c r="C17" s="19"/>
      <c r="D17" s="97"/>
      <c r="E17" s="19"/>
      <c r="F17" s="38"/>
      <c r="G17" s="207" t="s">
        <v>284</v>
      </c>
      <c r="H17" s="340"/>
      <c r="I17" s="194">
        <f>SUM(I14:I15)</f>
        <v>739992</v>
      </c>
      <c r="J17" s="326">
        <f>SUM(J14:J15)</f>
        <v>1479984</v>
      </c>
    </row>
    <row r="18" spans="2:11" ht="15.6" x14ac:dyDescent="0.3">
      <c r="B18" s="199" t="s">
        <v>203</v>
      </c>
      <c r="C18" s="332" t="s">
        <v>283</v>
      </c>
      <c r="D18" s="200">
        <f>'Villa Secrets Magazine'!Q15</f>
        <v>279996</v>
      </c>
      <c r="E18" s="333">
        <f>D18*2</f>
        <v>559992</v>
      </c>
      <c r="F18" s="38"/>
      <c r="G18" s="327"/>
      <c r="H18" s="204"/>
      <c r="I18" s="200"/>
      <c r="J18" s="327"/>
      <c r="K18" s="162"/>
    </row>
    <row r="19" spans="2:11" ht="15.6" x14ac:dyDescent="0.3">
      <c r="B19" s="199" t="s">
        <v>266</v>
      </c>
      <c r="C19" s="332">
        <v>3</v>
      </c>
      <c r="D19" s="200">
        <f>'Magazine Ads &amp; Villa Broachers'!J26</f>
        <v>63021.428571428572</v>
      </c>
      <c r="E19" s="333">
        <f>'Magazine Ads &amp; Villa Broachers'!R26</f>
        <v>85859.642857142855</v>
      </c>
      <c r="F19" s="38"/>
      <c r="G19" s="328"/>
      <c r="H19" s="198"/>
      <c r="I19" s="329"/>
      <c r="J19" s="329"/>
      <c r="K19" s="162"/>
    </row>
    <row r="20" spans="2:11" ht="15.6" x14ac:dyDescent="0.3">
      <c r="B20" s="199" t="s">
        <v>313</v>
      </c>
      <c r="C20" s="332">
        <v>1</v>
      </c>
      <c r="D20" s="200">
        <v>100000</v>
      </c>
      <c r="E20" s="333">
        <v>200000</v>
      </c>
      <c r="F20" s="38"/>
      <c r="G20" s="162"/>
      <c r="H20" s="162"/>
      <c r="I20" s="162"/>
      <c r="J20" s="162"/>
      <c r="K20" s="162"/>
    </row>
    <row r="21" spans="2:11" ht="15.6" x14ac:dyDescent="0.3">
      <c r="B21" s="199" t="s">
        <v>202</v>
      </c>
      <c r="C21" s="332">
        <v>3</v>
      </c>
      <c r="D21" s="200">
        <f>'Website Home Page Inclusion'!Q9/2</f>
        <v>150000</v>
      </c>
      <c r="E21" s="333">
        <f>D21*2</f>
        <v>300000</v>
      </c>
      <c r="F21" s="38"/>
    </row>
    <row r="22" spans="2:11" ht="16.2" thickBot="1" x14ac:dyDescent="0.35">
      <c r="B22" s="207" t="s">
        <v>284</v>
      </c>
      <c r="C22" s="334"/>
      <c r="D22" s="194">
        <f>SUM(D18:D21)</f>
        <v>593017.42857142864</v>
      </c>
      <c r="E22" s="335">
        <f>SUM(E18:E21)</f>
        <v>1145851.6428571427</v>
      </c>
      <c r="F22" s="38"/>
    </row>
    <row r="23" spans="2:11" ht="15.6" x14ac:dyDescent="0.3">
      <c r="C23" s="155"/>
      <c r="D23" s="155"/>
      <c r="F23" s="38"/>
    </row>
    <row r="24" spans="2:11" ht="15.6" x14ac:dyDescent="0.3">
      <c r="C24" s="155"/>
      <c r="D24" s="155"/>
      <c r="F24" s="38"/>
    </row>
    <row r="25" spans="2:11" ht="15.6" x14ac:dyDescent="0.3">
      <c r="C25" s="155"/>
      <c r="D25" s="155"/>
      <c r="F25" s="189"/>
    </row>
    <row r="27" spans="2:11" x14ac:dyDescent="0.3">
      <c r="C27" s="155"/>
      <c r="D27" s="155"/>
    </row>
    <row r="28" spans="2:11" x14ac:dyDescent="0.3">
      <c r="C28" s="155"/>
      <c r="D28" s="155"/>
    </row>
    <row r="29" spans="2:11" x14ac:dyDescent="0.3">
      <c r="C29" s="155"/>
      <c r="D29" s="155"/>
    </row>
    <row r="30" spans="2:11" x14ac:dyDescent="0.3">
      <c r="C30" s="155"/>
      <c r="D30" s="155"/>
    </row>
    <row r="31" spans="2:11" x14ac:dyDescent="0.3">
      <c r="C31" s="155"/>
      <c r="D31" s="155"/>
    </row>
    <row r="32" spans="2:11" ht="15.6" x14ac:dyDescent="0.3">
      <c r="B32" s="38"/>
      <c r="C32" s="190"/>
      <c r="E32" s="38"/>
    </row>
    <row r="33" spans="4:4" ht="16.2" thickBot="1" x14ac:dyDescent="0.35">
      <c r="D33" s="247">
        <f>SUM(D13:D16)</f>
        <v>2002403.2142857143</v>
      </c>
    </row>
    <row r="34" spans="4:4" ht="15" thickTop="1" x14ac:dyDescent="0.3"/>
  </sheetData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4" sqref="M24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topLeftCell="A3" workbookViewId="0">
      <selection activeCell="H26" sqref="H26"/>
    </sheetView>
  </sheetViews>
  <sheetFormatPr defaultRowHeight="15.6" x14ac:dyDescent="0.3"/>
  <cols>
    <col min="1" max="1" width="8.88671875" style="38"/>
    <col min="2" max="2" width="16.44140625" style="38" bestFit="1" customWidth="1"/>
    <col min="3" max="3" width="14.5546875" style="38" bestFit="1" customWidth="1"/>
    <col min="4" max="4" width="7" style="38" bestFit="1" customWidth="1"/>
    <col min="5" max="5" width="17.44140625" style="38" customWidth="1"/>
    <col min="6" max="6" width="13.6640625" style="323" bestFit="1" customWidth="1"/>
    <col min="7" max="7" width="20" style="38" bestFit="1" customWidth="1"/>
    <col min="8" max="8" width="10.77734375" style="38" bestFit="1" customWidth="1"/>
    <col min="9" max="9" width="18.21875" style="38" bestFit="1" customWidth="1"/>
    <col min="10" max="10" width="7.5546875" style="38" bestFit="1" customWidth="1"/>
    <col min="11" max="13" width="18.44140625" style="38" customWidth="1"/>
    <col min="14" max="14" width="8.6640625" style="38" customWidth="1"/>
    <col min="15" max="257" width="8.88671875" style="38"/>
    <col min="258" max="258" width="15.44140625" style="38" bestFit="1" customWidth="1"/>
    <col min="259" max="259" width="14.5546875" style="38" bestFit="1" customWidth="1"/>
    <col min="260" max="260" width="5.88671875" style="38" bestFit="1" customWidth="1"/>
    <col min="261" max="261" width="17.44140625" style="38" customWidth="1"/>
    <col min="262" max="262" width="5.21875" style="38" bestFit="1" customWidth="1"/>
    <col min="263" max="263" width="4.33203125" style="38" bestFit="1" customWidth="1"/>
    <col min="264" max="264" width="18.21875" style="38" bestFit="1" customWidth="1"/>
    <col min="265" max="270" width="18.44140625" style="38" customWidth="1"/>
    <col min="271" max="513" width="8.88671875" style="38"/>
    <col min="514" max="514" width="15.44140625" style="38" bestFit="1" customWidth="1"/>
    <col min="515" max="515" width="14.5546875" style="38" bestFit="1" customWidth="1"/>
    <col min="516" max="516" width="5.88671875" style="38" bestFit="1" customWidth="1"/>
    <col min="517" max="517" width="17.44140625" style="38" customWidth="1"/>
    <col min="518" max="518" width="5.21875" style="38" bestFit="1" customWidth="1"/>
    <col min="519" max="519" width="4.33203125" style="38" bestFit="1" customWidth="1"/>
    <col min="520" max="520" width="18.21875" style="38" bestFit="1" customWidth="1"/>
    <col min="521" max="526" width="18.44140625" style="38" customWidth="1"/>
    <col min="527" max="769" width="8.88671875" style="38"/>
    <col min="770" max="770" width="15.44140625" style="38" bestFit="1" customWidth="1"/>
    <col min="771" max="771" width="14.5546875" style="38" bestFit="1" customWidth="1"/>
    <col min="772" max="772" width="5.88671875" style="38" bestFit="1" customWidth="1"/>
    <col min="773" max="773" width="17.44140625" style="38" customWidth="1"/>
    <col min="774" max="774" width="5.21875" style="38" bestFit="1" customWidth="1"/>
    <col min="775" max="775" width="4.33203125" style="38" bestFit="1" customWidth="1"/>
    <col min="776" max="776" width="18.21875" style="38" bestFit="1" customWidth="1"/>
    <col min="777" max="782" width="18.44140625" style="38" customWidth="1"/>
    <col min="783" max="1025" width="8.88671875" style="38"/>
    <col min="1026" max="1026" width="15.44140625" style="38" bestFit="1" customWidth="1"/>
    <col min="1027" max="1027" width="14.5546875" style="38" bestFit="1" customWidth="1"/>
    <col min="1028" max="1028" width="5.88671875" style="38" bestFit="1" customWidth="1"/>
    <col min="1029" max="1029" width="17.44140625" style="38" customWidth="1"/>
    <col min="1030" max="1030" width="5.21875" style="38" bestFit="1" customWidth="1"/>
    <col min="1031" max="1031" width="4.33203125" style="38" bestFit="1" customWidth="1"/>
    <col min="1032" max="1032" width="18.21875" style="38" bestFit="1" customWidth="1"/>
    <col min="1033" max="1038" width="18.44140625" style="38" customWidth="1"/>
    <col min="1039" max="1281" width="8.88671875" style="38"/>
    <col min="1282" max="1282" width="15.44140625" style="38" bestFit="1" customWidth="1"/>
    <col min="1283" max="1283" width="14.5546875" style="38" bestFit="1" customWidth="1"/>
    <col min="1284" max="1284" width="5.88671875" style="38" bestFit="1" customWidth="1"/>
    <col min="1285" max="1285" width="17.44140625" style="38" customWidth="1"/>
    <col min="1286" max="1286" width="5.21875" style="38" bestFit="1" customWidth="1"/>
    <col min="1287" max="1287" width="4.33203125" style="38" bestFit="1" customWidth="1"/>
    <col min="1288" max="1288" width="18.21875" style="38" bestFit="1" customWidth="1"/>
    <col min="1289" max="1294" width="18.44140625" style="38" customWidth="1"/>
    <col min="1295" max="1537" width="8.88671875" style="38"/>
    <col min="1538" max="1538" width="15.44140625" style="38" bestFit="1" customWidth="1"/>
    <col min="1539" max="1539" width="14.5546875" style="38" bestFit="1" customWidth="1"/>
    <col min="1540" max="1540" width="5.88671875" style="38" bestFit="1" customWidth="1"/>
    <col min="1541" max="1541" width="17.44140625" style="38" customWidth="1"/>
    <col min="1542" max="1542" width="5.21875" style="38" bestFit="1" customWidth="1"/>
    <col min="1543" max="1543" width="4.33203125" style="38" bestFit="1" customWidth="1"/>
    <col min="1544" max="1544" width="18.21875" style="38" bestFit="1" customWidth="1"/>
    <col min="1545" max="1550" width="18.44140625" style="38" customWidth="1"/>
    <col min="1551" max="1793" width="8.88671875" style="38"/>
    <col min="1794" max="1794" width="15.44140625" style="38" bestFit="1" customWidth="1"/>
    <col min="1795" max="1795" width="14.5546875" style="38" bestFit="1" customWidth="1"/>
    <col min="1796" max="1796" width="5.88671875" style="38" bestFit="1" customWidth="1"/>
    <col min="1797" max="1797" width="17.44140625" style="38" customWidth="1"/>
    <col min="1798" max="1798" width="5.21875" style="38" bestFit="1" customWidth="1"/>
    <col min="1799" max="1799" width="4.33203125" style="38" bestFit="1" customWidth="1"/>
    <col min="1800" max="1800" width="18.21875" style="38" bestFit="1" customWidth="1"/>
    <col min="1801" max="1806" width="18.44140625" style="38" customWidth="1"/>
    <col min="1807" max="2049" width="8.88671875" style="38"/>
    <col min="2050" max="2050" width="15.44140625" style="38" bestFit="1" customWidth="1"/>
    <col min="2051" max="2051" width="14.5546875" style="38" bestFit="1" customWidth="1"/>
    <col min="2052" max="2052" width="5.88671875" style="38" bestFit="1" customWidth="1"/>
    <col min="2053" max="2053" width="17.44140625" style="38" customWidth="1"/>
    <col min="2054" max="2054" width="5.21875" style="38" bestFit="1" customWidth="1"/>
    <col min="2055" max="2055" width="4.33203125" style="38" bestFit="1" customWidth="1"/>
    <col min="2056" max="2056" width="18.21875" style="38" bestFit="1" customWidth="1"/>
    <col min="2057" max="2062" width="18.44140625" style="38" customWidth="1"/>
    <col min="2063" max="2305" width="8.88671875" style="38"/>
    <col min="2306" max="2306" width="15.44140625" style="38" bestFit="1" customWidth="1"/>
    <col min="2307" max="2307" width="14.5546875" style="38" bestFit="1" customWidth="1"/>
    <col min="2308" max="2308" width="5.88671875" style="38" bestFit="1" customWidth="1"/>
    <col min="2309" max="2309" width="17.44140625" style="38" customWidth="1"/>
    <col min="2310" max="2310" width="5.21875" style="38" bestFit="1" customWidth="1"/>
    <col min="2311" max="2311" width="4.33203125" style="38" bestFit="1" customWidth="1"/>
    <col min="2312" max="2312" width="18.21875" style="38" bestFit="1" customWidth="1"/>
    <col min="2313" max="2318" width="18.44140625" style="38" customWidth="1"/>
    <col min="2319" max="2561" width="8.88671875" style="38"/>
    <col min="2562" max="2562" width="15.44140625" style="38" bestFit="1" customWidth="1"/>
    <col min="2563" max="2563" width="14.5546875" style="38" bestFit="1" customWidth="1"/>
    <col min="2564" max="2564" width="5.88671875" style="38" bestFit="1" customWidth="1"/>
    <col min="2565" max="2565" width="17.44140625" style="38" customWidth="1"/>
    <col min="2566" max="2566" width="5.21875" style="38" bestFit="1" customWidth="1"/>
    <col min="2567" max="2567" width="4.33203125" style="38" bestFit="1" customWidth="1"/>
    <col min="2568" max="2568" width="18.21875" style="38" bestFit="1" customWidth="1"/>
    <col min="2569" max="2574" width="18.44140625" style="38" customWidth="1"/>
    <col min="2575" max="2817" width="8.88671875" style="38"/>
    <col min="2818" max="2818" width="15.44140625" style="38" bestFit="1" customWidth="1"/>
    <col min="2819" max="2819" width="14.5546875" style="38" bestFit="1" customWidth="1"/>
    <col min="2820" max="2820" width="5.88671875" style="38" bestFit="1" customWidth="1"/>
    <col min="2821" max="2821" width="17.44140625" style="38" customWidth="1"/>
    <col min="2822" max="2822" width="5.21875" style="38" bestFit="1" customWidth="1"/>
    <col min="2823" max="2823" width="4.33203125" style="38" bestFit="1" customWidth="1"/>
    <col min="2824" max="2824" width="18.21875" style="38" bestFit="1" customWidth="1"/>
    <col min="2825" max="2830" width="18.44140625" style="38" customWidth="1"/>
    <col min="2831" max="3073" width="8.88671875" style="38"/>
    <col min="3074" max="3074" width="15.44140625" style="38" bestFit="1" customWidth="1"/>
    <col min="3075" max="3075" width="14.5546875" style="38" bestFit="1" customWidth="1"/>
    <col min="3076" max="3076" width="5.88671875" style="38" bestFit="1" customWidth="1"/>
    <col min="3077" max="3077" width="17.44140625" style="38" customWidth="1"/>
    <col min="3078" max="3078" width="5.21875" style="38" bestFit="1" customWidth="1"/>
    <col min="3079" max="3079" width="4.33203125" style="38" bestFit="1" customWidth="1"/>
    <col min="3080" max="3080" width="18.21875" style="38" bestFit="1" customWidth="1"/>
    <col min="3081" max="3086" width="18.44140625" style="38" customWidth="1"/>
    <col min="3087" max="3329" width="8.88671875" style="38"/>
    <col min="3330" max="3330" width="15.44140625" style="38" bestFit="1" customWidth="1"/>
    <col min="3331" max="3331" width="14.5546875" style="38" bestFit="1" customWidth="1"/>
    <col min="3332" max="3332" width="5.88671875" style="38" bestFit="1" customWidth="1"/>
    <col min="3333" max="3333" width="17.44140625" style="38" customWidth="1"/>
    <col min="3334" max="3334" width="5.21875" style="38" bestFit="1" customWidth="1"/>
    <col min="3335" max="3335" width="4.33203125" style="38" bestFit="1" customWidth="1"/>
    <col min="3336" max="3336" width="18.21875" style="38" bestFit="1" customWidth="1"/>
    <col min="3337" max="3342" width="18.44140625" style="38" customWidth="1"/>
    <col min="3343" max="3585" width="8.88671875" style="38"/>
    <col min="3586" max="3586" width="15.44140625" style="38" bestFit="1" customWidth="1"/>
    <col min="3587" max="3587" width="14.5546875" style="38" bestFit="1" customWidth="1"/>
    <col min="3588" max="3588" width="5.88671875" style="38" bestFit="1" customWidth="1"/>
    <col min="3589" max="3589" width="17.44140625" style="38" customWidth="1"/>
    <col min="3590" max="3590" width="5.21875" style="38" bestFit="1" customWidth="1"/>
    <col min="3591" max="3591" width="4.33203125" style="38" bestFit="1" customWidth="1"/>
    <col min="3592" max="3592" width="18.21875" style="38" bestFit="1" customWidth="1"/>
    <col min="3593" max="3598" width="18.44140625" style="38" customWidth="1"/>
    <col min="3599" max="3841" width="8.88671875" style="38"/>
    <col min="3842" max="3842" width="15.44140625" style="38" bestFit="1" customWidth="1"/>
    <col min="3843" max="3843" width="14.5546875" style="38" bestFit="1" customWidth="1"/>
    <col min="3844" max="3844" width="5.88671875" style="38" bestFit="1" customWidth="1"/>
    <col min="3845" max="3845" width="17.44140625" style="38" customWidth="1"/>
    <col min="3846" max="3846" width="5.21875" style="38" bestFit="1" customWidth="1"/>
    <col min="3847" max="3847" width="4.33203125" style="38" bestFit="1" customWidth="1"/>
    <col min="3848" max="3848" width="18.21875" style="38" bestFit="1" customWidth="1"/>
    <col min="3849" max="3854" width="18.44140625" style="38" customWidth="1"/>
    <col min="3855" max="4097" width="8.88671875" style="38"/>
    <col min="4098" max="4098" width="15.44140625" style="38" bestFit="1" customWidth="1"/>
    <col min="4099" max="4099" width="14.5546875" style="38" bestFit="1" customWidth="1"/>
    <col min="4100" max="4100" width="5.88671875" style="38" bestFit="1" customWidth="1"/>
    <col min="4101" max="4101" width="17.44140625" style="38" customWidth="1"/>
    <col min="4102" max="4102" width="5.21875" style="38" bestFit="1" customWidth="1"/>
    <col min="4103" max="4103" width="4.33203125" style="38" bestFit="1" customWidth="1"/>
    <col min="4104" max="4104" width="18.21875" style="38" bestFit="1" customWidth="1"/>
    <col min="4105" max="4110" width="18.44140625" style="38" customWidth="1"/>
    <col min="4111" max="4353" width="8.88671875" style="38"/>
    <col min="4354" max="4354" width="15.44140625" style="38" bestFit="1" customWidth="1"/>
    <col min="4355" max="4355" width="14.5546875" style="38" bestFit="1" customWidth="1"/>
    <col min="4356" max="4356" width="5.88671875" style="38" bestFit="1" customWidth="1"/>
    <col min="4357" max="4357" width="17.44140625" style="38" customWidth="1"/>
    <col min="4358" max="4358" width="5.21875" style="38" bestFit="1" customWidth="1"/>
    <col min="4359" max="4359" width="4.33203125" style="38" bestFit="1" customWidth="1"/>
    <col min="4360" max="4360" width="18.21875" style="38" bestFit="1" customWidth="1"/>
    <col min="4361" max="4366" width="18.44140625" style="38" customWidth="1"/>
    <col min="4367" max="4609" width="8.88671875" style="38"/>
    <col min="4610" max="4610" width="15.44140625" style="38" bestFit="1" customWidth="1"/>
    <col min="4611" max="4611" width="14.5546875" style="38" bestFit="1" customWidth="1"/>
    <col min="4612" max="4612" width="5.88671875" style="38" bestFit="1" customWidth="1"/>
    <col min="4613" max="4613" width="17.44140625" style="38" customWidth="1"/>
    <col min="4614" max="4614" width="5.21875" style="38" bestFit="1" customWidth="1"/>
    <col min="4615" max="4615" width="4.33203125" style="38" bestFit="1" customWidth="1"/>
    <col min="4616" max="4616" width="18.21875" style="38" bestFit="1" customWidth="1"/>
    <col min="4617" max="4622" width="18.44140625" style="38" customWidth="1"/>
    <col min="4623" max="4865" width="8.88671875" style="38"/>
    <col min="4866" max="4866" width="15.44140625" style="38" bestFit="1" customWidth="1"/>
    <col min="4867" max="4867" width="14.5546875" style="38" bestFit="1" customWidth="1"/>
    <col min="4868" max="4868" width="5.88671875" style="38" bestFit="1" customWidth="1"/>
    <col min="4869" max="4869" width="17.44140625" style="38" customWidth="1"/>
    <col min="4870" max="4870" width="5.21875" style="38" bestFit="1" customWidth="1"/>
    <col min="4871" max="4871" width="4.33203125" style="38" bestFit="1" customWidth="1"/>
    <col min="4872" max="4872" width="18.21875" style="38" bestFit="1" customWidth="1"/>
    <col min="4873" max="4878" width="18.44140625" style="38" customWidth="1"/>
    <col min="4879" max="5121" width="8.88671875" style="38"/>
    <col min="5122" max="5122" width="15.44140625" style="38" bestFit="1" customWidth="1"/>
    <col min="5123" max="5123" width="14.5546875" style="38" bestFit="1" customWidth="1"/>
    <col min="5124" max="5124" width="5.88671875" style="38" bestFit="1" customWidth="1"/>
    <col min="5125" max="5125" width="17.44140625" style="38" customWidth="1"/>
    <col min="5126" max="5126" width="5.21875" style="38" bestFit="1" customWidth="1"/>
    <col min="5127" max="5127" width="4.33203125" style="38" bestFit="1" customWidth="1"/>
    <col min="5128" max="5128" width="18.21875" style="38" bestFit="1" customWidth="1"/>
    <col min="5129" max="5134" width="18.44140625" style="38" customWidth="1"/>
    <col min="5135" max="5377" width="8.88671875" style="38"/>
    <col min="5378" max="5378" width="15.44140625" style="38" bestFit="1" customWidth="1"/>
    <col min="5379" max="5379" width="14.5546875" style="38" bestFit="1" customWidth="1"/>
    <col min="5380" max="5380" width="5.88671875" style="38" bestFit="1" customWidth="1"/>
    <col min="5381" max="5381" width="17.44140625" style="38" customWidth="1"/>
    <col min="5382" max="5382" width="5.21875" style="38" bestFit="1" customWidth="1"/>
    <col min="5383" max="5383" width="4.33203125" style="38" bestFit="1" customWidth="1"/>
    <col min="5384" max="5384" width="18.21875" style="38" bestFit="1" customWidth="1"/>
    <col min="5385" max="5390" width="18.44140625" style="38" customWidth="1"/>
    <col min="5391" max="5633" width="8.88671875" style="38"/>
    <col min="5634" max="5634" width="15.44140625" style="38" bestFit="1" customWidth="1"/>
    <col min="5635" max="5635" width="14.5546875" style="38" bestFit="1" customWidth="1"/>
    <col min="5636" max="5636" width="5.88671875" style="38" bestFit="1" customWidth="1"/>
    <col min="5637" max="5637" width="17.44140625" style="38" customWidth="1"/>
    <col min="5638" max="5638" width="5.21875" style="38" bestFit="1" customWidth="1"/>
    <col min="5639" max="5639" width="4.33203125" style="38" bestFit="1" customWidth="1"/>
    <col min="5640" max="5640" width="18.21875" style="38" bestFit="1" customWidth="1"/>
    <col min="5641" max="5646" width="18.44140625" style="38" customWidth="1"/>
    <col min="5647" max="5889" width="8.88671875" style="38"/>
    <col min="5890" max="5890" width="15.44140625" style="38" bestFit="1" customWidth="1"/>
    <col min="5891" max="5891" width="14.5546875" style="38" bestFit="1" customWidth="1"/>
    <col min="5892" max="5892" width="5.88671875" style="38" bestFit="1" customWidth="1"/>
    <col min="5893" max="5893" width="17.44140625" style="38" customWidth="1"/>
    <col min="5894" max="5894" width="5.21875" style="38" bestFit="1" customWidth="1"/>
    <col min="5895" max="5895" width="4.33203125" style="38" bestFit="1" customWidth="1"/>
    <col min="5896" max="5896" width="18.21875" style="38" bestFit="1" customWidth="1"/>
    <col min="5897" max="5902" width="18.44140625" style="38" customWidth="1"/>
    <col min="5903" max="6145" width="8.88671875" style="38"/>
    <col min="6146" max="6146" width="15.44140625" style="38" bestFit="1" customWidth="1"/>
    <col min="6147" max="6147" width="14.5546875" style="38" bestFit="1" customWidth="1"/>
    <col min="6148" max="6148" width="5.88671875" style="38" bestFit="1" customWidth="1"/>
    <col min="6149" max="6149" width="17.44140625" style="38" customWidth="1"/>
    <col min="6150" max="6150" width="5.21875" style="38" bestFit="1" customWidth="1"/>
    <col min="6151" max="6151" width="4.33203125" style="38" bestFit="1" customWidth="1"/>
    <col min="6152" max="6152" width="18.21875" style="38" bestFit="1" customWidth="1"/>
    <col min="6153" max="6158" width="18.44140625" style="38" customWidth="1"/>
    <col min="6159" max="6401" width="8.88671875" style="38"/>
    <col min="6402" max="6402" width="15.44140625" style="38" bestFit="1" customWidth="1"/>
    <col min="6403" max="6403" width="14.5546875" style="38" bestFit="1" customWidth="1"/>
    <col min="6404" max="6404" width="5.88671875" style="38" bestFit="1" customWidth="1"/>
    <col min="6405" max="6405" width="17.44140625" style="38" customWidth="1"/>
    <col min="6406" max="6406" width="5.21875" style="38" bestFit="1" customWidth="1"/>
    <col min="6407" max="6407" width="4.33203125" style="38" bestFit="1" customWidth="1"/>
    <col min="6408" max="6408" width="18.21875" style="38" bestFit="1" customWidth="1"/>
    <col min="6409" max="6414" width="18.44140625" style="38" customWidth="1"/>
    <col min="6415" max="6657" width="8.88671875" style="38"/>
    <col min="6658" max="6658" width="15.44140625" style="38" bestFit="1" customWidth="1"/>
    <col min="6659" max="6659" width="14.5546875" style="38" bestFit="1" customWidth="1"/>
    <col min="6660" max="6660" width="5.88671875" style="38" bestFit="1" customWidth="1"/>
    <col min="6661" max="6661" width="17.44140625" style="38" customWidth="1"/>
    <col min="6662" max="6662" width="5.21875" style="38" bestFit="1" customWidth="1"/>
    <col min="6663" max="6663" width="4.33203125" style="38" bestFit="1" customWidth="1"/>
    <col min="6664" max="6664" width="18.21875" style="38" bestFit="1" customWidth="1"/>
    <col min="6665" max="6670" width="18.44140625" style="38" customWidth="1"/>
    <col min="6671" max="6913" width="8.88671875" style="38"/>
    <col min="6914" max="6914" width="15.44140625" style="38" bestFit="1" customWidth="1"/>
    <col min="6915" max="6915" width="14.5546875" style="38" bestFit="1" customWidth="1"/>
    <col min="6916" max="6916" width="5.88671875" style="38" bestFit="1" customWidth="1"/>
    <col min="6917" max="6917" width="17.44140625" style="38" customWidth="1"/>
    <col min="6918" max="6918" width="5.21875" style="38" bestFit="1" customWidth="1"/>
    <col min="6919" max="6919" width="4.33203125" style="38" bestFit="1" customWidth="1"/>
    <col min="6920" max="6920" width="18.21875" style="38" bestFit="1" customWidth="1"/>
    <col min="6921" max="6926" width="18.44140625" style="38" customWidth="1"/>
    <col min="6927" max="7169" width="8.88671875" style="38"/>
    <col min="7170" max="7170" width="15.44140625" style="38" bestFit="1" customWidth="1"/>
    <col min="7171" max="7171" width="14.5546875" style="38" bestFit="1" customWidth="1"/>
    <col min="7172" max="7172" width="5.88671875" style="38" bestFit="1" customWidth="1"/>
    <col min="7173" max="7173" width="17.44140625" style="38" customWidth="1"/>
    <col min="7174" max="7174" width="5.21875" style="38" bestFit="1" customWidth="1"/>
    <col min="7175" max="7175" width="4.33203125" style="38" bestFit="1" customWidth="1"/>
    <col min="7176" max="7176" width="18.21875" style="38" bestFit="1" customWidth="1"/>
    <col min="7177" max="7182" width="18.44140625" style="38" customWidth="1"/>
    <col min="7183" max="7425" width="8.88671875" style="38"/>
    <col min="7426" max="7426" width="15.44140625" style="38" bestFit="1" customWidth="1"/>
    <col min="7427" max="7427" width="14.5546875" style="38" bestFit="1" customWidth="1"/>
    <col min="7428" max="7428" width="5.88671875" style="38" bestFit="1" customWidth="1"/>
    <col min="7429" max="7429" width="17.44140625" style="38" customWidth="1"/>
    <col min="7430" max="7430" width="5.21875" style="38" bestFit="1" customWidth="1"/>
    <col min="7431" max="7431" width="4.33203125" style="38" bestFit="1" customWidth="1"/>
    <col min="7432" max="7432" width="18.21875" style="38" bestFit="1" customWidth="1"/>
    <col min="7433" max="7438" width="18.44140625" style="38" customWidth="1"/>
    <col min="7439" max="7681" width="8.88671875" style="38"/>
    <col min="7682" max="7682" width="15.44140625" style="38" bestFit="1" customWidth="1"/>
    <col min="7683" max="7683" width="14.5546875" style="38" bestFit="1" customWidth="1"/>
    <col min="7684" max="7684" width="5.88671875" style="38" bestFit="1" customWidth="1"/>
    <col min="7685" max="7685" width="17.44140625" style="38" customWidth="1"/>
    <col min="7686" max="7686" width="5.21875" style="38" bestFit="1" customWidth="1"/>
    <col min="7687" max="7687" width="4.33203125" style="38" bestFit="1" customWidth="1"/>
    <col min="7688" max="7688" width="18.21875" style="38" bestFit="1" customWidth="1"/>
    <col min="7689" max="7694" width="18.44140625" style="38" customWidth="1"/>
    <col min="7695" max="7937" width="8.88671875" style="38"/>
    <col min="7938" max="7938" width="15.44140625" style="38" bestFit="1" customWidth="1"/>
    <col min="7939" max="7939" width="14.5546875" style="38" bestFit="1" customWidth="1"/>
    <col min="7940" max="7940" width="5.88671875" style="38" bestFit="1" customWidth="1"/>
    <col min="7941" max="7941" width="17.44140625" style="38" customWidth="1"/>
    <col min="7942" max="7942" width="5.21875" style="38" bestFit="1" customWidth="1"/>
    <col min="7943" max="7943" width="4.33203125" style="38" bestFit="1" customWidth="1"/>
    <col min="7944" max="7944" width="18.21875" style="38" bestFit="1" customWidth="1"/>
    <col min="7945" max="7950" width="18.44140625" style="38" customWidth="1"/>
    <col min="7951" max="8193" width="8.88671875" style="38"/>
    <col min="8194" max="8194" width="15.44140625" style="38" bestFit="1" customWidth="1"/>
    <col min="8195" max="8195" width="14.5546875" style="38" bestFit="1" customWidth="1"/>
    <col min="8196" max="8196" width="5.88671875" style="38" bestFit="1" customWidth="1"/>
    <col min="8197" max="8197" width="17.44140625" style="38" customWidth="1"/>
    <col min="8198" max="8198" width="5.21875" style="38" bestFit="1" customWidth="1"/>
    <col min="8199" max="8199" width="4.33203125" style="38" bestFit="1" customWidth="1"/>
    <col min="8200" max="8200" width="18.21875" style="38" bestFit="1" customWidth="1"/>
    <col min="8201" max="8206" width="18.44140625" style="38" customWidth="1"/>
    <col min="8207" max="8449" width="8.88671875" style="38"/>
    <col min="8450" max="8450" width="15.44140625" style="38" bestFit="1" customWidth="1"/>
    <col min="8451" max="8451" width="14.5546875" style="38" bestFit="1" customWidth="1"/>
    <col min="8452" max="8452" width="5.88671875" style="38" bestFit="1" customWidth="1"/>
    <col min="8453" max="8453" width="17.44140625" style="38" customWidth="1"/>
    <col min="8454" max="8454" width="5.21875" style="38" bestFit="1" customWidth="1"/>
    <col min="8455" max="8455" width="4.33203125" style="38" bestFit="1" customWidth="1"/>
    <col min="8456" max="8456" width="18.21875" style="38" bestFit="1" customWidth="1"/>
    <col min="8457" max="8462" width="18.44140625" style="38" customWidth="1"/>
    <col min="8463" max="8705" width="8.88671875" style="38"/>
    <col min="8706" max="8706" width="15.44140625" style="38" bestFit="1" customWidth="1"/>
    <col min="8707" max="8707" width="14.5546875" style="38" bestFit="1" customWidth="1"/>
    <col min="8708" max="8708" width="5.88671875" style="38" bestFit="1" customWidth="1"/>
    <col min="8709" max="8709" width="17.44140625" style="38" customWidth="1"/>
    <col min="8710" max="8710" width="5.21875" style="38" bestFit="1" customWidth="1"/>
    <col min="8711" max="8711" width="4.33203125" style="38" bestFit="1" customWidth="1"/>
    <col min="8712" max="8712" width="18.21875" style="38" bestFit="1" customWidth="1"/>
    <col min="8713" max="8718" width="18.44140625" style="38" customWidth="1"/>
    <col min="8719" max="8961" width="8.88671875" style="38"/>
    <col min="8962" max="8962" width="15.44140625" style="38" bestFit="1" customWidth="1"/>
    <col min="8963" max="8963" width="14.5546875" style="38" bestFit="1" customWidth="1"/>
    <col min="8964" max="8964" width="5.88671875" style="38" bestFit="1" customWidth="1"/>
    <col min="8965" max="8965" width="17.44140625" style="38" customWidth="1"/>
    <col min="8966" max="8966" width="5.21875" style="38" bestFit="1" customWidth="1"/>
    <col min="8967" max="8967" width="4.33203125" style="38" bestFit="1" customWidth="1"/>
    <col min="8968" max="8968" width="18.21875" style="38" bestFit="1" customWidth="1"/>
    <col min="8969" max="8974" width="18.44140625" style="38" customWidth="1"/>
    <col min="8975" max="9217" width="8.88671875" style="38"/>
    <col min="9218" max="9218" width="15.44140625" style="38" bestFit="1" customWidth="1"/>
    <col min="9219" max="9219" width="14.5546875" style="38" bestFit="1" customWidth="1"/>
    <col min="9220" max="9220" width="5.88671875" style="38" bestFit="1" customWidth="1"/>
    <col min="9221" max="9221" width="17.44140625" style="38" customWidth="1"/>
    <col min="9222" max="9222" width="5.21875" style="38" bestFit="1" customWidth="1"/>
    <col min="9223" max="9223" width="4.33203125" style="38" bestFit="1" customWidth="1"/>
    <col min="9224" max="9224" width="18.21875" style="38" bestFit="1" customWidth="1"/>
    <col min="9225" max="9230" width="18.44140625" style="38" customWidth="1"/>
    <col min="9231" max="9473" width="8.88671875" style="38"/>
    <col min="9474" max="9474" width="15.44140625" style="38" bestFit="1" customWidth="1"/>
    <col min="9475" max="9475" width="14.5546875" style="38" bestFit="1" customWidth="1"/>
    <col min="9476" max="9476" width="5.88671875" style="38" bestFit="1" customWidth="1"/>
    <col min="9477" max="9477" width="17.44140625" style="38" customWidth="1"/>
    <col min="9478" max="9478" width="5.21875" style="38" bestFit="1" customWidth="1"/>
    <col min="9479" max="9479" width="4.33203125" style="38" bestFit="1" customWidth="1"/>
    <col min="9480" max="9480" width="18.21875" style="38" bestFit="1" customWidth="1"/>
    <col min="9481" max="9486" width="18.44140625" style="38" customWidth="1"/>
    <col min="9487" max="9729" width="8.88671875" style="38"/>
    <col min="9730" max="9730" width="15.44140625" style="38" bestFit="1" customWidth="1"/>
    <col min="9731" max="9731" width="14.5546875" style="38" bestFit="1" customWidth="1"/>
    <col min="9732" max="9732" width="5.88671875" style="38" bestFit="1" customWidth="1"/>
    <col min="9733" max="9733" width="17.44140625" style="38" customWidth="1"/>
    <col min="9734" max="9734" width="5.21875" style="38" bestFit="1" customWidth="1"/>
    <col min="9735" max="9735" width="4.33203125" style="38" bestFit="1" customWidth="1"/>
    <col min="9736" max="9736" width="18.21875" style="38" bestFit="1" customWidth="1"/>
    <col min="9737" max="9742" width="18.44140625" style="38" customWidth="1"/>
    <col min="9743" max="9985" width="8.88671875" style="38"/>
    <col min="9986" max="9986" width="15.44140625" style="38" bestFit="1" customWidth="1"/>
    <col min="9987" max="9987" width="14.5546875" style="38" bestFit="1" customWidth="1"/>
    <col min="9988" max="9988" width="5.88671875" style="38" bestFit="1" customWidth="1"/>
    <col min="9989" max="9989" width="17.44140625" style="38" customWidth="1"/>
    <col min="9990" max="9990" width="5.21875" style="38" bestFit="1" customWidth="1"/>
    <col min="9991" max="9991" width="4.33203125" style="38" bestFit="1" customWidth="1"/>
    <col min="9992" max="9992" width="18.21875" style="38" bestFit="1" customWidth="1"/>
    <col min="9993" max="9998" width="18.44140625" style="38" customWidth="1"/>
    <col min="9999" max="10241" width="8.88671875" style="38"/>
    <col min="10242" max="10242" width="15.44140625" style="38" bestFit="1" customWidth="1"/>
    <col min="10243" max="10243" width="14.5546875" style="38" bestFit="1" customWidth="1"/>
    <col min="10244" max="10244" width="5.88671875" style="38" bestFit="1" customWidth="1"/>
    <col min="10245" max="10245" width="17.44140625" style="38" customWidth="1"/>
    <col min="10246" max="10246" width="5.21875" style="38" bestFit="1" customWidth="1"/>
    <col min="10247" max="10247" width="4.33203125" style="38" bestFit="1" customWidth="1"/>
    <col min="10248" max="10248" width="18.21875" style="38" bestFit="1" customWidth="1"/>
    <col min="10249" max="10254" width="18.44140625" style="38" customWidth="1"/>
    <col min="10255" max="10497" width="8.88671875" style="38"/>
    <col min="10498" max="10498" width="15.44140625" style="38" bestFit="1" customWidth="1"/>
    <col min="10499" max="10499" width="14.5546875" style="38" bestFit="1" customWidth="1"/>
    <col min="10500" max="10500" width="5.88671875" style="38" bestFit="1" customWidth="1"/>
    <col min="10501" max="10501" width="17.44140625" style="38" customWidth="1"/>
    <col min="10502" max="10502" width="5.21875" style="38" bestFit="1" customWidth="1"/>
    <col min="10503" max="10503" width="4.33203125" style="38" bestFit="1" customWidth="1"/>
    <col min="10504" max="10504" width="18.21875" style="38" bestFit="1" customWidth="1"/>
    <col min="10505" max="10510" width="18.44140625" style="38" customWidth="1"/>
    <col min="10511" max="10753" width="8.88671875" style="38"/>
    <col min="10754" max="10754" width="15.44140625" style="38" bestFit="1" customWidth="1"/>
    <col min="10755" max="10755" width="14.5546875" style="38" bestFit="1" customWidth="1"/>
    <col min="10756" max="10756" width="5.88671875" style="38" bestFit="1" customWidth="1"/>
    <col min="10757" max="10757" width="17.44140625" style="38" customWidth="1"/>
    <col min="10758" max="10758" width="5.21875" style="38" bestFit="1" customWidth="1"/>
    <col min="10759" max="10759" width="4.33203125" style="38" bestFit="1" customWidth="1"/>
    <col min="10760" max="10760" width="18.21875" style="38" bestFit="1" customWidth="1"/>
    <col min="10761" max="10766" width="18.44140625" style="38" customWidth="1"/>
    <col min="10767" max="11009" width="8.88671875" style="38"/>
    <col min="11010" max="11010" width="15.44140625" style="38" bestFit="1" customWidth="1"/>
    <col min="11011" max="11011" width="14.5546875" style="38" bestFit="1" customWidth="1"/>
    <col min="11012" max="11012" width="5.88671875" style="38" bestFit="1" customWidth="1"/>
    <col min="11013" max="11013" width="17.44140625" style="38" customWidth="1"/>
    <col min="11014" max="11014" width="5.21875" style="38" bestFit="1" customWidth="1"/>
    <col min="11015" max="11015" width="4.33203125" style="38" bestFit="1" customWidth="1"/>
    <col min="11016" max="11016" width="18.21875" style="38" bestFit="1" customWidth="1"/>
    <col min="11017" max="11022" width="18.44140625" style="38" customWidth="1"/>
    <col min="11023" max="11265" width="8.88671875" style="38"/>
    <col min="11266" max="11266" width="15.44140625" style="38" bestFit="1" customWidth="1"/>
    <col min="11267" max="11267" width="14.5546875" style="38" bestFit="1" customWidth="1"/>
    <col min="11268" max="11268" width="5.88671875" style="38" bestFit="1" customWidth="1"/>
    <col min="11269" max="11269" width="17.44140625" style="38" customWidth="1"/>
    <col min="11270" max="11270" width="5.21875" style="38" bestFit="1" customWidth="1"/>
    <col min="11271" max="11271" width="4.33203125" style="38" bestFit="1" customWidth="1"/>
    <col min="11272" max="11272" width="18.21875" style="38" bestFit="1" customWidth="1"/>
    <col min="11273" max="11278" width="18.44140625" style="38" customWidth="1"/>
    <col min="11279" max="11521" width="8.88671875" style="38"/>
    <col min="11522" max="11522" width="15.44140625" style="38" bestFit="1" customWidth="1"/>
    <col min="11523" max="11523" width="14.5546875" style="38" bestFit="1" customWidth="1"/>
    <col min="11524" max="11524" width="5.88671875" style="38" bestFit="1" customWidth="1"/>
    <col min="11525" max="11525" width="17.44140625" style="38" customWidth="1"/>
    <col min="11526" max="11526" width="5.21875" style="38" bestFit="1" customWidth="1"/>
    <col min="11527" max="11527" width="4.33203125" style="38" bestFit="1" customWidth="1"/>
    <col min="11528" max="11528" width="18.21875" style="38" bestFit="1" customWidth="1"/>
    <col min="11529" max="11534" width="18.44140625" style="38" customWidth="1"/>
    <col min="11535" max="11777" width="8.88671875" style="38"/>
    <col min="11778" max="11778" width="15.44140625" style="38" bestFit="1" customWidth="1"/>
    <col min="11779" max="11779" width="14.5546875" style="38" bestFit="1" customWidth="1"/>
    <col min="11780" max="11780" width="5.88671875" style="38" bestFit="1" customWidth="1"/>
    <col min="11781" max="11781" width="17.44140625" style="38" customWidth="1"/>
    <col min="11782" max="11782" width="5.21875" style="38" bestFit="1" customWidth="1"/>
    <col min="11783" max="11783" width="4.33203125" style="38" bestFit="1" customWidth="1"/>
    <col min="11784" max="11784" width="18.21875" style="38" bestFit="1" customWidth="1"/>
    <col min="11785" max="11790" width="18.44140625" style="38" customWidth="1"/>
    <col min="11791" max="12033" width="8.88671875" style="38"/>
    <col min="12034" max="12034" width="15.44140625" style="38" bestFit="1" customWidth="1"/>
    <col min="12035" max="12035" width="14.5546875" style="38" bestFit="1" customWidth="1"/>
    <col min="12036" max="12036" width="5.88671875" style="38" bestFit="1" customWidth="1"/>
    <col min="12037" max="12037" width="17.44140625" style="38" customWidth="1"/>
    <col min="12038" max="12038" width="5.21875" style="38" bestFit="1" customWidth="1"/>
    <col min="12039" max="12039" width="4.33203125" style="38" bestFit="1" customWidth="1"/>
    <col min="12040" max="12040" width="18.21875" style="38" bestFit="1" customWidth="1"/>
    <col min="12041" max="12046" width="18.44140625" style="38" customWidth="1"/>
    <col min="12047" max="12289" width="8.88671875" style="38"/>
    <col min="12290" max="12290" width="15.44140625" style="38" bestFit="1" customWidth="1"/>
    <col min="12291" max="12291" width="14.5546875" style="38" bestFit="1" customWidth="1"/>
    <col min="12292" max="12292" width="5.88671875" style="38" bestFit="1" customWidth="1"/>
    <col min="12293" max="12293" width="17.44140625" style="38" customWidth="1"/>
    <col min="12294" max="12294" width="5.21875" style="38" bestFit="1" customWidth="1"/>
    <col min="12295" max="12295" width="4.33203125" style="38" bestFit="1" customWidth="1"/>
    <col min="12296" max="12296" width="18.21875" style="38" bestFit="1" customWidth="1"/>
    <col min="12297" max="12302" width="18.44140625" style="38" customWidth="1"/>
    <col min="12303" max="12545" width="8.88671875" style="38"/>
    <col min="12546" max="12546" width="15.44140625" style="38" bestFit="1" customWidth="1"/>
    <col min="12547" max="12547" width="14.5546875" style="38" bestFit="1" customWidth="1"/>
    <col min="12548" max="12548" width="5.88671875" style="38" bestFit="1" customWidth="1"/>
    <col min="12549" max="12549" width="17.44140625" style="38" customWidth="1"/>
    <col min="12550" max="12550" width="5.21875" style="38" bestFit="1" customWidth="1"/>
    <col min="12551" max="12551" width="4.33203125" style="38" bestFit="1" customWidth="1"/>
    <col min="12552" max="12552" width="18.21875" style="38" bestFit="1" customWidth="1"/>
    <col min="12553" max="12558" width="18.44140625" style="38" customWidth="1"/>
    <col min="12559" max="12801" width="8.88671875" style="38"/>
    <col min="12802" max="12802" width="15.44140625" style="38" bestFit="1" customWidth="1"/>
    <col min="12803" max="12803" width="14.5546875" style="38" bestFit="1" customWidth="1"/>
    <col min="12804" max="12804" width="5.88671875" style="38" bestFit="1" customWidth="1"/>
    <col min="12805" max="12805" width="17.44140625" style="38" customWidth="1"/>
    <col min="12806" max="12806" width="5.21875" style="38" bestFit="1" customWidth="1"/>
    <col min="12807" max="12807" width="4.33203125" style="38" bestFit="1" customWidth="1"/>
    <col min="12808" max="12808" width="18.21875" style="38" bestFit="1" customWidth="1"/>
    <col min="12809" max="12814" width="18.44140625" style="38" customWidth="1"/>
    <col min="12815" max="13057" width="8.88671875" style="38"/>
    <col min="13058" max="13058" width="15.44140625" style="38" bestFit="1" customWidth="1"/>
    <col min="13059" max="13059" width="14.5546875" style="38" bestFit="1" customWidth="1"/>
    <col min="13060" max="13060" width="5.88671875" style="38" bestFit="1" customWidth="1"/>
    <col min="13061" max="13061" width="17.44140625" style="38" customWidth="1"/>
    <col min="13062" max="13062" width="5.21875" style="38" bestFit="1" customWidth="1"/>
    <col min="13063" max="13063" width="4.33203125" style="38" bestFit="1" customWidth="1"/>
    <col min="13064" max="13064" width="18.21875" style="38" bestFit="1" customWidth="1"/>
    <col min="13065" max="13070" width="18.44140625" style="38" customWidth="1"/>
    <col min="13071" max="13313" width="8.88671875" style="38"/>
    <col min="13314" max="13314" width="15.44140625" style="38" bestFit="1" customWidth="1"/>
    <col min="13315" max="13315" width="14.5546875" style="38" bestFit="1" customWidth="1"/>
    <col min="13316" max="13316" width="5.88671875" style="38" bestFit="1" customWidth="1"/>
    <col min="13317" max="13317" width="17.44140625" style="38" customWidth="1"/>
    <col min="13318" max="13318" width="5.21875" style="38" bestFit="1" customWidth="1"/>
    <col min="13319" max="13319" width="4.33203125" style="38" bestFit="1" customWidth="1"/>
    <col min="13320" max="13320" width="18.21875" style="38" bestFit="1" customWidth="1"/>
    <col min="13321" max="13326" width="18.44140625" style="38" customWidth="1"/>
    <col min="13327" max="13569" width="8.88671875" style="38"/>
    <col min="13570" max="13570" width="15.44140625" style="38" bestFit="1" customWidth="1"/>
    <col min="13571" max="13571" width="14.5546875" style="38" bestFit="1" customWidth="1"/>
    <col min="13572" max="13572" width="5.88671875" style="38" bestFit="1" customWidth="1"/>
    <col min="13573" max="13573" width="17.44140625" style="38" customWidth="1"/>
    <col min="13574" max="13574" width="5.21875" style="38" bestFit="1" customWidth="1"/>
    <col min="13575" max="13575" width="4.33203125" style="38" bestFit="1" customWidth="1"/>
    <col min="13576" max="13576" width="18.21875" style="38" bestFit="1" customWidth="1"/>
    <col min="13577" max="13582" width="18.44140625" style="38" customWidth="1"/>
    <col min="13583" max="13825" width="8.88671875" style="38"/>
    <col min="13826" max="13826" width="15.44140625" style="38" bestFit="1" customWidth="1"/>
    <col min="13827" max="13827" width="14.5546875" style="38" bestFit="1" customWidth="1"/>
    <col min="13828" max="13828" width="5.88671875" style="38" bestFit="1" customWidth="1"/>
    <col min="13829" max="13829" width="17.44140625" style="38" customWidth="1"/>
    <col min="13830" max="13830" width="5.21875" style="38" bestFit="1" customWidth="1"/>
    <col min="13831" max="13831" width="4.33203125" style="38" bestFit="1" customWidth="1"/>
    <col min="13832" max="13832" width="18.21875" style="38" bestFit="1" customWidth="1"/>
    <col min="13833" max="13838" width="18.44140625" style="38" customWidth="1"/>
    <col min="13839" max="14081" width="8.88671875" style="38"/>
    <col min="14082" max="14082" width="15.44140625" style="38" bestFit="1" customWidth="1"/>
    <col min="14083" max="14083" width="14.5546875" style="38" bestFit="1" customWidth="1"/>
    <col min="14084" max="14084" width="5.88671875" style="38" bestFit="1" customWidth="1"/>
    <col min="14085" max="14085" width="17.44140625" style="38" customWidth="1"/>
    <col min="14086" max="14086" width="5.21875" style="38" bestFit="1" customWidth="1"/>
    <col min="14087" max="14087" width="4.33203125" style="38" bestFit="1" customWidth="1"/>
    <col min="14088" max="14088" width="18.21875" style="38" bestFit="1" customWidth="1"/>
    <col min="14089" max="14094" width="18.44140625" style="38" customWidth="1"/>
    <col min="14095" max="14337" width="8.88671875" style="38"/>
    <col min="14338" max="14338" width="15.44140625" style="38" bestFit="1" customWidth="1"/>
    <col min="14339" max="14339" width="14.5546875" style="38" bestFit="1" customWidth="1"/>
    <col min="14340" max="14340" width="5.88671875" style="38" bestFit="1" customWidth="1"/>
    <col min="14341" max="14341" width="17.44140625" style="38" customWidth="1"/>
    <col min="14342" max="14342" width="5.21875" style="38" bestFit="1" customWidth="1"/>
    <col min="14343" max="14343" width="4.33203125" style="38" bestFit="1" customWidth="1"/>
    <col min="14344" max="14344" width="18.21875" style="38" bestFit="1" customWidth="1"/>
    <col min="14345" max="14350" width="18.44140625" style="38" customWidth="1"/>
    <col min="14351" max="14593" width="8.88671875" style="38"/>
    <col min="14594" max="14594" width="15.44140625" style="38" bestFit="1" customWidth="1"/>
    <col min="14595" max="14595" width="14.5546875" style="38" bestFit="1" customWidth="1"/>
    <col min="14596" max="14596" width="5.88671875" style="38" bestFit="1" customWidth="1"/>
    <col min="14597" max="14597" width="17.44140625" style="38" customWidth="1"/>
    <col min="14598" max="14598" width="5.21875" style="38" bestFit="1" customWidth="1"/>
    <col min="14599" max="14599" width="4.33203125" style="38" bestFit="1" customWidth="1"/>
    <col min="14600" max="14600" width="18.21875" style="38" bestFit="1" customWidth="1"/>
    <col min="14601" max="14606" width="18.44140625" style="38" customWidth="1"/>
    <col min="14607" max="14849" width="8.88671875" style="38"/>
    <col min="14850" max="14850" width="15.44140625" style="38" bestFit="1" customWidth="1"/>
    <col min="14851" max="14851" width="14.5546875" style="38" bestFit="1" customWidth="1"/>
    <col min="14852" max="14852" width="5.88671875" style="38" bestFit="1" customWidth="1"/>
    <col min="14853" max="14853" width="17.44140625" style="38" customWidth="1"/>
    <col min="14854" max="14854" width="5.21875" style="38" bestFit="1" customWidth="1"/>
    <col min="14855" max="14855" width="4.33203125" style="38" bestFit="1" customWidth="1"/>
    <col min="14856" max="14856" width="18.21875" style="38" bestFit="1" customWidth="1"/>
    <col min="14857" max="14862" width="18.44140625" style="38" customWidth="1"/>
    <col min="14863" max="15105" width="8.88671875" style="38"/>
    <col min="15106" max="15106" width="15.44140625" style="38" bestFit="1" customWidth="1"/>
    <col min="15107" max="15107" width="14.5546875" style="38" bestFit="1" customWidth="1"/>
    <col min="15108" max="15108" width="5.88671875" style="38" bestFit="1" customWidth="1"/>
    <col min="15109" max="15109" width="17.44140625" style="38" customWidth="1"/>
    <col min="15110" max="15110" width="5.21875" style="38" bestFit="1" customWidth="1"/>
    <col min="15111" max="15111" width="4.33203125" style="38" bestFit="1" customWidth="1"/>
    <col min="15112" max="15112" width="18.21875" style="38" bestFit="1" customWidth="1"/>
    <col min="15113" max="15118" width="18.44140625" style="38" customWidth="1"/>
    <col min="15119" max="15361" width="8.88671875" style="38"/>
    <col min="15362" max="15362" width="15.44140625" style="38" bestFit="1" customWidth="1"/>
    <col min="15363" max="15363" width="14.5546875" style="38" bestFit="1" customWidth="1"/>
    <col min="15364" max="15364" width="5.88671875" style="38" bestFit="1" customWidth="1"/>
    <col min="15365" max="15365" width="17.44140625" style="38" customWidth="1"/>
    <col min="15366" max="15366" width="5.21875" style="38" bestFit="1" customWidth="1"/>
    <col min="15367" max="15367" width="4.33203125" style="38" bestFit="1" customWidth="1"/>
    <col min="15368" max="15368" width="18.21875" style="38" bestFit="1" customWidth="1"/>
    <col min="15369" max="15374" width="18.44140625" style="38" customWidth="1"/>
    <col min="15375" max="15617" width="8.88671875" style="38"/>
    <col min="15618" max="15618" width="15.44140625" style="38" bestFit="1" customWidth="1"/>
    <col min="15619" max="15619" width="14.5546875" style="38" bestFit="1" customWidth="1"/>
    <col min="15620" max="15620" width="5.88671875" style="38" bestFit="1" customWidth="1"/>
    <col min="15621" max="15621" width="17.44140625" style="38" customWidth="1"/>
    <col min="15622" max="15622" width="5.21875" style="38" bestFit="1" customWidth="1"/>
    <col min="15623" max="15623" width="4.33203125" style="38" bestFit="1" customWidth="1"/>
    <col min="15624" max="15624" width="18.21875" style="38" bestFit="1" customWidth="1"/>
    <col min="15625" max="15630" width="18.44140625" style="38" customWidth="1"/>
    <col min="15631" max="15873" width="8.88671875" style="38"/>
    <col min="15874" max="15874" width="15.44140625" style="38" bestFit="1" customWidth="1"/>
    <col min="15875" max="15875" width="14.5546875" style="38" bestFit="1" customWidth="1"/>
    <col min="15876" max="15876" width="5.88671875" style="38" bestFit="1" customWidth="1"/>
    <col min="15877" max="15877" width="17.44140625" style="38" customWidth="1"/>
    <col min="15878" max="15878" width="5.21875" style="38" bestFit="1" customWidth="1"/>
    <col min="15879" max="15879" width="4.33203125" style="38" bestFit="1" customWidth="1"/>
    <col min="15880" max="15880" width="18.21875" style="38" bestFit="1" customWidth="1"/>
    <col min="15881" max="15886" width="18.44140625" style="38" customWidth="1"/>
    <col min="15887" max="16129" width="8.88671875" style="38"/>
    <col min="16130" max="16130" width="15.44140625" style="38" bestFit="1" customWidth="1"/>
    <col min="16131" max="16131" width="14.5546875" style="38" bestFit="1" customWidth="1"/>
    <col min="16132" max="16132" width="5.88671875" style="38" bestFit="1" customWidth="1"/>
    <col min="16133" max="16133" width="17.44140625" style="38" customWidth="1"/>
    <col min="16134" max="16134" width="5.21875" style="38" bestFit="1" customWidth="1"/>
    <col min="16135" max="16135" width="4.33203125" style="38" bestFit="1" customWidth="1"/>
    <col min="16136" max="16136" width="18.21875" style="38" bestFit="1" customWidth="1"/>
    <col min="16137" max="16142" width="18.44140625" style="38" customWidth="1"/>
    <col min="16143" max="16384" width="8.88671875" style="38"/>
  </cols>
  <sheetData>
    <row r="2" spans="2:14" x14ac:dyDescent="0.3">
      <c r="B2" s="264" t="s">
        <v>209</v>
      </c>
      <c r="C2" s="265"/>
      <c r="D2" s="265"/>
      <c r="E2" s="266"/>
      <c r="F2" s="267"/>
      <c r="G2" s="268" t="s">
        <v>291</v>
      </c>
      <c r="I2" s="208">
        <f>I26</f>
        <v>2817000</v>
      </c>
      <c r="K2" s="347" t="s">
        <v>319</v>
      </c>
      <c r="L2" s="349" t="s">
        <v>310</v>
      </c>
      <c r="M2" s="348" t="s">
        <v>291</v>
      </c>
      <c r="N2" s="349"/>
    </row>
    <row r="3" spans="2:14" x14ac:dyDescent="0.3">
      <c r="B3" s="269">
        <v>18000</v>
      </c>
      <c r="C3" s="270"/>
      <c r="D3" s="270"/>
      <c r="E3" s="271"/>
      <c r="F3" s="267"/>
      <c r="G3" s="268" t="s">
        <v>292</v>
      </c>
      <c r="H3" s="272">
        <v>0.22500000000000001</v>
      </c>
      <c r="I3" s="208">
        <f>I2*H3</f>
        <v>633825</v>
      </c>
      <c r="J3" s="213">
        <v>0.5</v>
      </c>
      <c r="K3" s="342">
        <f>I3*J3</f>
        <v>316912.5</v>
      </c>
      <c r="L3" s="350">
        <f>K3*50%</f>
        <v>158456.25</v>
      </c>
      <c r="M3" s="343">
        <f>SUM(K3:L3)</f>
        <v>475368.75</v>
      </c>
      <c r="N3" s="353">
        <v>2017</v>
      </c>
    </row>
    <row r="4" spans="2:14" x14ac:dyDescent="0.3">
      <c r="B4" s="273" t="s">
        <v>293</v>
      </c>
      <c r="C4" s="274"/>
      <c r="D4" s="274"/>
      <c r="E4" s="275"/>
      <c r="F4" s="267"/>
      <c r="G4" s="276" t="s">
        <v>294</v>
      </c>
      <c r="H4" s="277"/>
      <c r="I4" s="278">
        <f>I2-I3</f>
        <v>2183175</v>
      </c>
      <c r="J4" s="325">
        <v>1.1499999999999999</v>
      </c>
      <c r="K4" s="344">
        <f>K3*J4</f>
        <v>364449.375</v>
      </c>
      <c r="L4" s="351">
        <f>K4*100%</f>
        <v>364449.375</v>
      </c>
      <c r="M4" s="345">
        <f t="shared" ref="M4:M5" si="0">SUM(K4:L4)</f>
        <v>728898.75</v>
      </c>
      <c r="N4" s="354">
        <v>2018</v>
      </c>
    </row>
    <row r="5" spans="2:14" x14ac:dyDescent="0.3">
      <c r="F5" s="38"/>
      <c r="G5" s="277" t="s">
        <v>295</v>
      </c>
      <c r="H5" s="279">
        <v>0.15</v>
      </c>
      <c r="I5" s="278">
        <f>I4*J9</f>
        <v>2510651.25</v>
      </c>
      <c r="J5" s="325">
        <v>1.2</v>
      </c>
      <c r="K5" s="342">
        <f>K4*J5</f>
        <v>437339.25</v>
      </c>
      <c r="L5" s="350">
        <f>K5*125%</f>
        <v>546674.0625</v>
      </c>
      <c r="M5" s="343">
        <f t="shared" si="0"/>
        <v>984013.3125</v>
      </c>
      <c r="N5" s="353">
        <v>2020</v>
      </c>
    </row>
    <row r="6" spans="2:14" ht="16.2" thickBot="1" x14ac:dyDescent="0.35">
      <c r="B6" s="38" t="s">
        <v>320</v>
      </c>
      <c r="F6" s="38"/>
      <c r="G6" s="193" t="s">
        <v>296</v>
      </c>
      <c r="H6" s="209">
        <v>0.2</v>
      </c>
      <c r="I6" s="210">
        <f>I5*J10</f>
        <v>3012781.5</v>
      </c>
      <c r="K6" s="346">
        <f>SUM(K3:K5)</f>
        <v>1118701.125</v>
      </c>
      <c r="L6" s="352">
        <f>SUM(L3:L5)</f>
        <v>1069579.6875</v>
      </c>
      <c r="M6" s="356">
        <f>SUM(M3:M5)</f>
        <v>2188280.8125</v>
      </c>
      <c r="N6" s="355"/>
    </row>
    <row r="7" spans="2:14" ht="16.2" thickBot="1" x14ac:dyDescent="0.35">
      <c r="F7" s="246"/>
      <c r="G7" s="282" t="s">
        <v>298</v>
      </c>
      <c r="H7" s="193"/>
      <c r="I7" s="210">
        <f>SUM(I4:I6)</f>
        <v>7706607.75</v>
      </c>
    </row>
    <row r="8" spans="2:14" x14ac:dyDescent="0.3">
      <c r="F8" s="246"/>
      <c r="G8" s="268"/>
    </row>
    <row r="9" spans="2:14" x14ac:dyDescent="0.3">
      <c r="B9" s="283" t="s">
        <v>209</v>
      </c>
      <c r="C9" s="283" t="s">
        <v>299</v>
      </c>
      <c r="D9" s="283"/>
      <c r="E9" s="283" t="s">
        <v>300</v>
      </c>
      <c r="F9" s="284" t="s">
        <v>301</v>
      </c>
      <c r="G9" s="283" t="s">
        <v>302</v>
      </c>
      <c r="H9" s="283" t="s">
        <v>303</v>
      </c>
      <c r="I9" s="283" t="s">
        <v>56</v>
      </c>
      <c r="J9" s="280">
        <f>100%+H5</f>
        <v>1.1499999999999999</v>
      </c>
      <c r="K9" s="281" t="s">
        <v>297</v>
      </c>
      <c r="L9" s="192"/>
      <c r="M9" s="324"/>
    </row>
    <row r="10" spans="2:14" x14ac:dyDescent="0.3">
      <c r="B10" s="286">
        <f>B3</f>
        <v>18000</v>
      </c>
      <c r="C10" s="287" t="s">
        <v>304</v>
      </c>
      <c r="D10" s="288">
        <f>K13</f>
        <v>2.5</v>
      </c>
      <c r="E10" s="286">
        <f t="shared" ref="E10:E25" si="1">B10*D10</f>
        <v>45000</v>
      </c>
      <c r="F10" s="289">
        <v>9</v>
      </c>
      <c r="G10" s="290">
        <v>6</v>
      </c>
      <c r="H10" s="291">
        <f>G10/F10</f>
        <v>0.66666666666666663</v>
      </c>
      <c r="I10" s="286">
        <f t="shared" ref="I10:I25" si="2">E10*G10</f>
        <v>270000</v>
      </c>
      <c r="J10" s="280">
        <f>100%+H6</f>
        <v>1.2</v>
      </c>
    </row>
    <row r="11" spans="2:14" x14ac:dyDescent="0.3">
      <c r="B11" s="212">
        <f>B3</f>
        <v>18000</v>
      </c>
      <c r="C11" s="211" t="s">
        <v>305</v>
      </c>
      <c r="D11" s="293">
        <f>K19</f>
        <v>1</v>
      </c>
      <c r="E11" s="212">
        <f t="shared" si="1"/>
        <v>18000</v>
      </c>
      <c r="F11" s="294">
        <v>22</v>
      </c>
      <c r="G11" s="295">
        <v>12</v>
      </c>
      <c r="H11" s="296">
        <f t="shared" ref="H11:H25" si="3">G11/F11</f>
        <v>0.54545454545454541</v>
      </c>
      <c r="I11" s="212">
        <f t="shared" si="2"/>
        <v>216000</v>
      </c>
    </row>
    <row r="12" spans="2:14" x14ac:dyDescent="0.3">
      <c r="B12" s="297">
        <f>B3</f>
        <v>18000</v>
      </c>
      <c r="C12" s="298" t="s">
        <v>215</v>
      </c>
      <c r="D12" s="299">
        <f>K16</f>
        <v>1.5</v>
      </c>
      <c r="E12" s="297">
        <f t="shared" si="1"/>
        <v>27000</v>
      </c>
      <c r="F12" s="300">
        <v>28</v>
      </c>
      <c r="G12" s="301">
        <v>18</v>
      </c>
      <c r="H12" s="302">
        <f t="shared" si="3"/>
        <v>0.6428571428571429</v>
      </c>
      <c r="I12" s="297">
        <f t="shared" si="2"/>
        <v>486000</v>
      </c>
      <c r="K12" s="285" t="s">
        <v>210</v>
      </c>
    </row>
    <row r="13" spans="2:14" x14ac:dyDescent="0.3">
      <c r="B13" s="212">
        <f>B3</f>
        <v>18000</v>
      </c>
      <c r="C13" s="211" t="s">
        <v>216</v>
      </c>
      <c r="D13" s="293">
        <f>K19</f>
        <v>1</v>
      </c>
      <c r="E13" s="212">
        <f t="shared" si="1"/>
        <v>18000</v>
      </c>
      <c r="F13" s="294">
        <v>31</v>
      </c>
      <c r="G13" s="295">
        <v>18</v>
      </c>
      <c r="H13" s="296">
        <f t="shared" si="3"/>
        <v>0.58064516129032262</v>
      </c>
      <c r="I13" s="212">
        <f t="shared" si="2"/>
        <v>324000</v>
      </c>
      <c r="K13" s="292">
        <v>2.5</v>
      </c>
    </row>
    <row r="14" spans="2:14" x14ac:dyDescent="0.3">
      <c r="B14" s="212">
        <f>B3</f>
        <v>18000</v>
      </c>
      <c r="C14" s="211" t="s">
        <v>217</v>
      </c>
      <c r="D14" s="293">
        <f>K19</f>
        <v>1</v>
      </c>
      <c r="E14" s="212">
        <f t="shared" si="1"/>
        <v>18000</v>
      </c>
      <c r="F14" s="294">
        <v>6</v>
      </c>
      <c r="G14" s="295">
        <v>3</v>
      </c>
      <c r="H14" s="296">
        <f t="shared" si="3"/>
        <v>0.5</v>
      </c>
      <c r="I14" s="212">
        <f t="shared" si="2"/>
        <v>54000</v>
      </c>
    </row>
    <row r="15" spans="2:14" x14ac:dyDescent="0.3">
      <c r="B15" s="297">
        <f>B3</f>
        <v>18000</v>
      </c>
      <c r="C15" s="298" t="s">
        <v>306</v>
      </c>
      <c r="D15" s="299">
        <f>K16</f>
        <v>1.5</v>
      </c>
      <c r="E15" s="297">
        <f t="shared" si="1"/>
        <v>27000</v>
      </c>
      <c r="F15" s="300">
        <v>17</v>
      </c>
      <c r="G15" s="301">
        <v>11</v>
      </c>
      <c r="H15" s="302">
        <f t="shared" si="3"/>
        <v>0.6470588235294118</v>
      </c>
      <c r="I15" s="297">
        <f t="shared" si="2"/>
        <v>297000</v>
      </c>
      <c r="K15" s="303" t="s">
        <v>211</v>
      </c>
    </row>
    <row r="16" spans="2:14" x14ac:dyDescent="0.3">
      <c r="B16" s="306">
        <f>B3</f>
        <v>18000</v>
      </c>
      <c r="C16" s="307" t="s">
        <v>218</v>
      </c>
      <c r="D16" s="308">
        <f>K22</f>
        <v>0.75</v>
      </c>
      <c r="E16" s="306">
        <f t="shared" si="1"/>
        <v>13500</v>
      </c>
      <c r="F16" s="309">
        <v>7</v>
      </c>
      <c r="G16" s="310">
        <v>2</v>
      </c>
      <c r="H16" s="311">
        <f t="shared" si="3"/>
        <v>0.2857142857142857</v>
      </c>
      <c r="I16" s="306">
        <f t="shared" si="2"/>
        <v>27000</v>
      </c>
      <c r="K16" s="304">
        <v>1.5</v>
      </c>
    </row>
    <row r="17" spans="2:11" x14ac:dyDescent="0.3">
      <c r="B17" s="313">
        <f>B3</f>
        <v>18000</v>
      </c>
      <c r="C17" s="314" t="s">
        <v>219</v>
      </c>
      <c r="D17" s="315">
        <f>K25</f>
        <v>0.5</v>
      </c>
      <c r="E17" s="313">
        <f t="shared" si="1"/>
        <v>9000</v>
      </c>
      <c r="F17" s="316">
        <v>31</v>
      </c>
      <c r="G17" s="317">
        <v>5</v>
      </c>
      <c r="H17" s="318">
        <f t="shared" si="3"/>
        <v>0.16129032258064516</v>
      </c>
      <c r="I17" s="313">
        <f t="shared" si="2"/>
        <v>45000</v>
      </c>
    </row>
    <row r="18" spans="2:11" x14ac:dyDescent="0.3">
      <c r="B18" s="313">
        <f>B3</f>
        <v>18000</v>
      </c>
      <c r="C18" s="314" t="s">
        <v>220</v>
      </c>
      <c r="D18" s="315">
        <f>K25</f>
        <v>0.5</v>
      </c>
      <c r="E18" s="313">
        <f t="shared" si="1"/>
        <v>9000</v>
      </c>
      <c r="F18" s="316">
        <v>30</v>
      </c>
      <c r="G18" s="317">
        <v>5</v>
      </c>
      <c r="H18" s="318">
        <f t="shared" si="3"/>
        <v>0.16666666666666666</v>
      </c>
      <c r="I18" s="313">
        <f t="shared" si="2"/>
        <v>45000</v>
      </c>
      <c r="K18" s="305" t="s">
        <v>212</v>
      </c>
    </row>
    <row r="19" spans="2:11" x14ac:dyDescent="0.3">
      <c r="B19" s="313">
        <f>B3</f>
        <v>18000</v>
      </c>
      <c r="C19" s="314" t="s">
        <v>221</v>
      </c>
      <c r="D19" s="315">
        <f>K25</f>
        <v>0.5</v>
      </c>
      <c r="E19" s="313">
        <f t="shared" si="1"/>
        <v>9000</v>
      </c>
      <c r="F19" s="316">
        <v>31</v>
      </c>
      <c r="G19" s="317">
        <v>7</v>
      </c>
      <c r="H19" s="318">
        <f t="shared" si="3"/>
        <v>0.22580645161290322</v>
      </c>
      <c r="I19" s="313">
        <f t="shared" si="2"/>
        <v>63000</v>
      </c>
      <c r="K19" s="312">
        <v>1</v>
      </c>
    </row>
    <row r="20" spans="2:11" x14ac:dyDescent="0.3">
      <c r="B20" s="313">
        <f>B3</f>
        <v>18000</v>
      </c>
      <c r="C20" s="314" t="s">
        <v>222</v>
      </c>
      <c r="D20" s="315">
        <f>K25</f>
        <v>0.5</v>
      </c>
      <c r="E20" s="313">
        <f t="shared" si="1"/>
        <v>9000</v>
      </c>
      <c r="F20" s="316">
        <v>31</v>
      </c>
      <c r="G20" s="317">
        <v>8</v>
      </c>
      <c r="H20" s="318">
        <f t="shared" si="3"/>
        <v>0.25806451612903225</v>
      </c>
      <c r="I20" s="313">
        <f t="shared" si="2"/>
        <v>72000</v>
      </c>
    </row>
    <row r="21" spans="2:11" x14ac:dyDescent="0.3">
      <c r="B21" s="313">
        <f>B3</f>
        <v>18000</v>
      </c>
      <c r="C21" s="314" t="s">
        <v>223</v>
      </c>
      <c r="D21" s="315">
        <f>K25</f>
        <v>0.5</v>
      </c>
      <c r="E21" s="313">
        <f t="shared" si="1"/>
        <v>9000</v>
      </c>
      <c r="F21" s="316">
        <v>30</v>
      </c>
      <c r="G21" s="317">
        <v>9</v>
      </c>
      <c r="H21" s="318">
        <f t="shared" si="3"/>
        <v>0.3</v>
      </c>
      <c r="I21" s="313">
        <f t="shared" si="2"/>
        <v>81000</v>
      </c>
      <c r="K21" s="319" t="s">
        <v>213</v>
      </c>
    </row>
    <row r="22" spans="2:11" x14ac:dyDescent="0.3">
      <c r="B22" s="306">
        <f>B3</f>
        <v>18000</v>
      </c>
      <c r="C22" s="307" t="s">
        <v>224</v>
      </c>
      <c r="D22" s="308">
        <f>K22</f>
        <v>0.75</v>
      </c>
      <c r="E22" s="306">
        <f t="shared" si="1"/>
        <v>13500</v>
      </c>
      <c r="F22" s="309">
        <v>31</v>
      </c>
      <c r="G22" s="310">
        <v>6</v>
      </c>
      <c r="H22" s="311">
        <f t="shared" si="3"/>
        <v>0.19354838709677419</v>
      </c>
      <c r="I22" s="306">
        <f t="shared" si="2"/>
        <v>81000</v>
      </c>
      <c r="K22" s="320">
        <v>0.75</v>
      </c>
    </row>
    <row r="23" spans="2:11" x14ac:dyDescent="0.3">
      <c r="B23" s="212">
        <f>B3</f>
        <v>18000</v>
      </c>
      <c r="C23" s="211" t="s">
        <v>225</v>
      </c>
      <c r="D23" s="293">
        <f>K19</f>
        <v>1</v>
      </c>
      <c r="E23" s="212">
        <f t="shared" si="1"/>
        <v>18000</v>
      </c>
      <c r="F23" s="294">
        <v>30</v>
      </c>
      <c r="G23" s="295">
        <v>17</v>
      </c>
      <c r="H23" s="296">
        <f t="shared" si="3"/>
        <v>0.56666666666666665</v>
      </c>
      <c r="I23" s="212">
        <f t="shared" si="2"/>
        <v>306000</v>
      </c>
    </row>
    <row r="24" spans="2:11" x14ac:dyDescent="0.3">
      <c r="B24" s="212">
        <f>B3</f>
        <v>18000</v>
      </c>
      <c r="C24" s="211" t="s">
        <v>307</v>
      </c>
      <c r="D24" s="293">
        <f>K19</f>
        <v>1</v>
      </c>
      <c r="E24" s="212">
        <f t="shared" si="1"/>
        <v>18000</v>
      </c>
      <c r="F24" s="294">
        <v>22</v>
      </c>
      <c r="G24" s="295">
        <v>10</v>
      </c>
      <c r="H24" s="296">
        <f t="shared" si="3"/>
        <v>0.45454545454545453</v>
      </c>
      <c r="I24" s="212">
        <f t="shared" si="2"/>
        <v>180000</v>
      </c>
      <c r="K24" s="321" t="s">
        <v>214</v>
      </c>
    </row>
    <row r="25" spans="2:11" x14ac:dyDescent="0.3">
      <c r="B25" s="286">
        <f>B3</f>
        <v>18000</v>
      </c>
      <c r="C25" s="287" t="s">
        <v>308</v>
      </c>
      <c r="D25" s="288">
        <f>K13</f>
        <v>2.5</v>
      </c>
      <c r="E25" s="286">
        <f t="shared" si="1"/>
        <v>45000</v>
      </c>
      <c r="F25" s="289">
        <v>9</v>
      </c>
      <c r="G25" s="290">
        <v>6</v>
      </c>
      <c r="H25" s="291">
        <f t="shared" si="3"/>
        <v>0.66666666666666663</v>
      </c>
      <c r="I25" s="286">
        <f t="shared" si="2"/>
        <v>270000</v>
      </c>
      <c r="K25" s="322">
        <v>0.5</v>
      </c>
    </row>
    <row r="26" spans="2:11" ht="16.2" thickBot="1" x14ac:dyDescent="0.35">
      <c r="G26" s="357">
        <f>SUM(G10:G25)</f>
        <v>143</v>
      </c>
      <c r="H26" s="358">
        <f>G26/365</f>
        <v>0.39178082191780822</v>
      </c>
      <c r="I26" s="359">
        <f>SUM(I10:I25)</f>
        <v>2817000</v>
      </c>
    </row>
    <row r="28" spans="2:11" ht="16.2" thickBot="1" x14ac:dyDescent="0.35">
      <c r="G28" s="360" t="s">
        <v>309</v>
      </c>
      <c r="H28" s="360"/>
      <c r="I28" s="359">
        <f>I26/G26</f>
        <v>19699.3006993007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163"/>
  <sheetViews>
    <sheetView topLeftCell="A3" workbookViewId="0">
      <selection activeCell="B9" sqref="B9"/>
    </sheetView>
  </sheetViews>
  <sheetFormatPr defaultRowHeight="14.4" x14ac:dyDescent="0.3"/>
  <cols>
    <col min="1" max="1" width="2.88671875" style="1" customWidth="1"/>
    <col min="2" max="2" width="54.5546875" style="1" bestFit="1" customWidth="1"/>
    <col min="3" max="3" width="8.77734375" style="4" bestFit="1" customWidth="1"/>
    <col min="4" max="4" width="9" style="1" bestFit="1" customWidth="1"/>
    <col min="5" max="5" width="6.6640625" style="1" bestFit="1" customWidth="1"/>
    <col min="6" max="6" width="6.6640625" style="1" customWidth="1"/>
    <col min="7" max="7" width="7.77734375" style="1" bestFit="1" customWidth="1"/>
    <col min="8" max="8" width="14" style="1" bestFit="1" customWidth="1"/>
    <col min="9" max="9" width="10" style="1" customWidth="1"/>
    <col min="10" max="10" width="11.21875" style="1" bestFit="1" customWidth="1"/>
    <col min="11" max="14" width="8.88671875" style="1"/>
    <col min="15" max="15" width="8.21875" style="1" customWidth="1"/>
    <col min="16" max="16" width="11.88671875" style="1" bestFit="1" customWidth="1"/>
    <col min="17" max="17" width="10.33203125" style="1" bestFit="1" customWidth="1"/>
    <col min="18" max="18" width="10.88671875" style="1" customWidth="1"/>
    <col min="19" max="19" width="8.88671875" style="1"/>
    <col min="20" max="20" width="16.88671875" style="1" bestFit="1" customWidth="1"/>
    <col min="21" max="21" width="8.88671875" style="4" customWidth="1"/>
    <col min="22" max="22" width="6.6640625" style="5" customWidth="1"/>
    <col min="23" max="23" width="9.21875" style="4" bestFit="1" customWidth="1"/>
    <col min="24" max="16384" width="8.88671875" style="1"/>
  </cols>
  <sheetData>
    <row r="1" spans="2:24" s="21" customFormat="1" ht="15" thickBot="1" x14ac:dyDescent="0.35">
      <c r="B1" s="102" t="s">
        <v>0</v>
      </c>
      <c r="C1" s="103" t="s">
        <v>10</v>
      </c>
      <c r="D1" s="102" t="s">
        <v>17</v>
      </c>
      <c r="E1" s="104" t="s">
        <v>8</v>
      </c>
      <c r="F1" s="102" t="s">
        <v>14</v>
      </c>
      <c r="G1" s="104" t="s">
        <v>9</v>
      </c>
      <c r="H1" s="36" t="s">
        <v>18</v>
      </c>
      <c r="I1" s="37" t="s">
        <v>36</v>
      </c>
      <c r="J1" s="104" t="s">
        <v>1</v>
      </c>
      <c r="K1" s="103" t="s">
        <v>10</v>
      </c>
      <c r="L1" s="102" t="s">
        <v>17</v>
      </c>
      <c r="M1" s="104" t="s">
        <v>8</v>
      </c>
      <c r="N1" s="102" t="s">
        <v>14</v>
      </c>
      <c r="O1" s="104" t="s">
        <v>9</v>
      </c>
      <c r="P1" s="36" t="s">
        <v>18</v>
      </c>
      <c r="Q1" s="37" t="s">
        <v>36</v>
      </c>
      <c r="R1" s="104" t="s">
        <v>114</v>
      </c>
      <c r="T1" s="32" t="s">
        <v>18</v>
      </c>
      <c r="U1" s="22"/>
      <c r="V1" s="23"/>
      <c r="W1" s="22"/>
    </row>
    <row r="2" spans="2:24" s="21" customFormat="1" x14ac:dyDescent="0.3">
      <c r="B2" s="102" t="s">
        <v>7</v>
      </c>
      <c r="C2" s="103" t="s">
        <v>11</v>
      </c>
      <c r="D2" s="102" t="s">
        <v>16</v>
      </c>
      <c r="E2" s="104" t="s">
        <v>12</v>
      </c>
      <c r="F2" s="102" t="s">
        <v>15</v>
      </c>
      <c r="G2" s="104"/>
      <c r="H2" s="36" t="s">
        <v>19</v>
      </c>
      <c r="I2" s="37" t="s">
        <v>40</v>
      </c>
      <c r="J2" s="104"/>
      <c r="K2" s="103" t="s">
        <v>11</v>
      </c>
      <c r="L2" s="102" t="s">
        <v>16</v>
      </c>
      <c r="M2" s="104" t="s">
        <v>12</v>
      </c>
      <c r="N2" s="102" t="s">
        <v>15</v>
      </c>
      <c r="O2" s="104"/>
      <c r="P2" s="36" t="s">
        <v>19</v>
      </c>
      <c r="Q2" s="37" t="s">
        <v>40</v>
      </c>
      <c r="R2" s="104" t="s">
        <v>113</v>
      </c>
      <c r="T2" s="2" t="s">
        <v>18</v>
      </c>
      <c r="U2" s="4">
        <v>50000</v>
      </c>
      <c r="V2" s="5">
        <v>1</v>
      </c>
      <c r="W2" s="4">
        <f t="shared" ref="W2:W10" si="0">U2*V2</f>
        <v>50000</v>
      </c>
    </row>
    <row r="3" spans="2:24" s="21" customFormat="1" x14ac:dyDescent="0.3">
      <c r="B3" s="102"/>
      <c r="C3" s="103"/>
      <c r="D3" s="102">
        <v>240</v>
      </c>
      <c r="E3" s="104"/>
      <c r="F3" s="102"/>
      <c r="G3" s="104"/>
      <c r="H3" s="84">
        <f>W12</f>
        <v>3665.625</v>
      </c>
      <c r="I3" s="37" t="s">
        <v>37</v>
      </c>
      <c r="J3" s="104" t="s">
        <v>2</v>
      </c>
      <c r="K3" s="103"/>
      <c r="L3" s="102">
        <v>240</v>
      </c>
      <c r="M3" s="104"/>
      <c r="N3" s="102"/>
      <c r="O3" s="104"/>
      <c r="P3" s="84">
        <f>W12</f>
        <v>3665.625</v>
      </c>
      <c r="Q3" s="37" t="s">
        <v>37</v>
      </c>
      <c r="R3" s="104" t="s">
        <v>2</v>
      </c>
      <c r="T3" s="2" t="s">
        <v>112</v>
      </c>
      <c r="U3" s="4">
        <v>5000</v>
      </c>
      <c r="V3" s="5">
        <v>1</v>
      </c>
      <c r="W3" s="4">
        <f t="shared" si="0"/>
        <v>5000</v>
      </c>
    </row>
    <row r="4" spans="2:24" x14ac:dyDescent="0.3">
      <c r="B4" s="2" t="s">
        <v>311</v>
      </c>
      <c r="C4" s="19"/>
      <c r="D4" s="2"/>
      <c r="E4" s="20"/>
      <c r="F4" s="2"/>
      <c r="G4" s="20"/>
      <c r="H4" s="87">
        <f>W13</f>
        <v>174.55357142857142</v>
      </c>
      <c r="I4" s="35"/>
      <c r="J4" s="19">
        <f>J89</f>
        <v>346170.23809523816</v>
      </c>
      <c r="K4" s="19"/>
      <c r="L4" s="2"/>
      <c r="M4" s="20"/>
      <c r="N4" s="2"/>
      <c r="O4" s="20"/>
      <c r="P4" s="87">
        <f>W13</f>
        <v>174.55357142857142</v>
      </c>
      <c r="Q4" s="35"/>
      <c r="R4" s="19">
        <f>R89</f>
        <v>626129.16666666663</v>
      </c>
      <c r="T4" s="2" t="s">
        <v>20</v>
      </c>
      <c r="U4" s="4">
        <v>1000</v>
      </c>
      <c r="V4" s="5">
        <v>1</v>
      </c>
      <c r="W4" s="4">
        <f t="shared" si="0"/>
        <v>1000</v>
      </c>
    </row>
    <row r="5" spans="2:24" x14ac:dyDescent="0.3">
      <c r="B5" s="13"/>
      <c r="C5" s="12"/>
      <c r="D5" s="13"/>
      <c r="E5" s="13"/>
      <c r="F5" s="13"/>
      <c r="G5" s="13"/>
      <c r="H5" s="13"/>
      <c r="I5" s="13"/>
      <c r="J5" s="12"/>
      <c r="K5" s="13"/>
      <c r="L5" s="13"/>
      <c r="M5" s="13"/>
      <c r="N5" s="13"/>
      <c r="O5" s="13"/>
      <c r="P5" s="13"/>
      <c r="Q5" s="13"/>
      <c r="R5" s="12"/>
      <c r="T5" s="2" t="s">
        <v>21</v>
      </c>
      <c r="U5" s="4">
        <v>10000</v>
      </c>
      <c r="V5" s="5">
        <v>1</v>
      </c>
      <c r="W5" s="4">
        <f t="shared" si="0"/>
        <v>10000</v>
      </c>
    </row>
    <row r="6" spans="2:24" ht="15" thickBot="1" x14ac:dyDescent="0.35">
      <c r="B6" s="8" t="s">
        <v>5</v>
      </c>
      <c r="C6" s="15"/>
      <c r="D6" s="8"/>
      <c r="E6" s="8"/>
      <c r="F6" s="8"/>
      <c r="G6" s="8"/>
      <c r="H6" s="8"/>
      <c r="I6" s="8"/>
      <c r="J6" s="15"/>
      <c r="K6" s="8"/>
      <c r="L6" s="8"/>
      <c r="M6" s="8"/>
      <c r="N6" s="8"/>
      <c r="O6" s="8"/>
      <c r="P6" s="8"/>
      <c r="Q6" s="8"/>
      <c r="R6" s="15"/>
      <c r="T6" s="2" t="s">
        <v>22</v>
      </c>
      <c r="U6" s="4">
        <v>1000</v>
      </c>
      <c r="V6" s="5">
        <v>1</v>
      </c>
      <c r="W6" s="4">
        <f t="shared" si="0"/>
        <v>1000</v>
      </c>
    </row>
    <row r="7" spans="2:24" x14ac:dyDescent="0.3">
      <c r="B7" s="16" t="s">
        <v>6</v>
      </c>
      <c r="C7" s="18"/>
      <c r="D7" s="16"/>
      <c r="E7" s="16"/>
      <c r="F7" s="16"/>
      <c r="G7" s="16"/>
      <c r="H7" s="16"/>
      <c r="I7" s="16"/>
      <c r="J7" s="44">
        <v>0</v>
      </c>
      <c r="R7" s="97">
        <v>0</v>
      </c>
      <c r="T7" s="2" t="s">
        <v>23</v>
      </c>
      <c r="U7" s="4">
        <v>5000</v>
      </c>
      <c r="V7" s="5">
        <v>0.5</v>
      </c>
      <c r="W7" s="4">
        <f t="shared" si="0"/>
        <v>2500</v>
      </c>
    </row>
    <row r="8" spans="2:24" x14ac:dyDescent="0.3">
      <c r="B8" s="59" t="s">
        <v>318</v>
      </c>
      <c r="C8" s="4">
        <v>250000</v>
      </c>
      <c r="D8" s="1">
        <v>240</v>
      </c>
      <c r="E8" s="1">
        <v>11</v>
      </c>
      <c r="F8" s="5">
        <f>E8/D8</f>
        <v>4.583333333333333E-2</v>
      </c>
      <c r="G8" s="4">
        <f>C8/D8*E8</f>
        <v>11458.333333333334</v>
      </c>
      <c r="H8" s="4">
        <f>E8*H4</f>
        <v>1920.0892857142856</v>
      </c>
      <c r="I8" s="4"/>
      <c r="J8" s="44">
        <f>G8+H8</f>
        <v>13378.42261904762</v>
      </c>
      <c r="K8" s="4">
        <v>250000</v>
      </c>
      <c r="L8" s="1">
        <v>240</v>
      </c>
      <c r="M8" s="1">
        <v>11</v>
      </c>
      <c r="N8" s="5">
        <f>M8/L8</f>
        <v>4.583333333333333E-2</v>
      </c>
      <c r="O8" s="4">
        <f>K8/L8*M8</f>
        <v>11458.333333333334</v>
      </c>
      <c r="P8" s="4">
        <f>M8*P4</f>
        <v>1920.0892857142856</v>
      </c>
      <c r="Q8" s="4"/>
      <c r="R8" s="44">
        <f>O8+P8</f>
        <v>13378.42261904762</v>
      </c>
      <c r="T8" s="2" t="s">
        <v>38</v>
      </c>
      <c r="U8" s="4">
        <f>10000/32</f>
        <v>312.5</v>
      </c>
      <c r="V8" s="5">
        <v>1</v>
      </c>
      <c r="W8" s="4">
        <f t="shared" si="0"/>
        <v>312.5</v>
      </c>
    </row>
    <row r="9" spans="2:24" x14ac:dyDescent="0.3">
      <c r="B9" s="6" t="s">
        <v>111</v>
      </c>
      <c r="C9" s="17"/>
      <c r="D9" s="6"/>
      <c r="E9" s="6"/>
      <c r="F9" s="6"/>
      <c r="G9" s="6"/>
      <c r="H9" s="92">
        <v>0.33</v>
      </c>
      <c r="I9" s="94">
        <f>G8*H9</f>
        <v>3781.2500000000005</v>
      </c>
      <c r="J9" s="44">
        <f>I9</f>
        <v>3781.2500000000005</v>
      </c>
      <c r="K9" s="17"/>
      <c r="L9" s="6"/>
      <c r="M9" s="6"/>
      <c r="N9" s="6"/>
      <c r="O9" s="6"/>
      <c r="P9" s="92">
        <v>0.5</v>
      </c>
      <c r="Q9" s="93">
        <f>O8*P9</f>
        <v>5729.166666666667</v>
      </c>
      <c r="R9" s="44">
        <f>Q9</f>
        <v>5729.166666666667</v>
      </c>
      <c r="T9" s="2" t="s">
        <v>24</v>
      </c>
      <c r="U9" s="4">
        <v>2000</v>
      </c>
      <c r="V9" s="5">
        <v>1</v>
      </c>
      <c r="W9" s="4">
        <f t="shared" si="0"/>
        <v>2000</v>
      </c>
    </row>
    <row r="10" spans="2:24" x14ac:dyDescent="0.3">
      <c r="B10" s="6" t="s">
        <v>3</v>
      </c>
      <c r="C10" s="17"/>
      <c r="D10" s="6"/>
      <c r="E10" s="6"/>
      <c r="F10" s="6"/>
      <c r="G10" s="6"/>
      <c r="H10" s="6"/>
      <c r="I10" s="6"/>
      <c r="J10" s="95">
        <v>0</v>
      </c>
      <c r="K10" s="17"/>
      <c r="L10" s="6"/>
      <c r="M10" s="6"/>
      <c r="N10" s="6"/>
      <c r="O10" s="6"/>
      <c r="P10" s="6"/>
      <c r="Q10" s="6"/>
      <c r="R10" s="95">
        <f>(R8+15)*50%</f>
        <v>6696.7113095238101</v>
      </c>
      <c r="T10" s="2" t="s">
        <v>25</v>
      </c>
      <c r="U10" s="4">
        <v>15000</v>
      </c>
      <c r="V10" s="5">
        <v>0.1</v>
      </c>
      <c r="W10" s="4">
        <f t="shared" si="0"/>
        <v>1500</v>
      </c>
    </row>
    <row r="11" spans="2:24" x14ac:dyDescent="0.3">
      <c r="B11" s="6"/>
      <c r="C11" s="17"/>
      <c r="D11" s="6"/>
      <c r="E11" s="6"/>
      <c r="F11" s="6"/>
      <c r="G11" s="6"/>
      <c r="H11" s="6"/>
      <c r="I11" s="6"/>
      <c r="J11" s="95"/>
      <c r="R11" s="98"/>
      <c r="T11" s="29"/>
      <c r="U11" s="1"/>
      <c r="V11" s="1"/>
      <c r="W11" s="33">
        <f>SUM(W2:W10)</f>
        <v>73312.5</v>
      </c>
    </row>
    <row r="12" spans="2:24" x14ac:dyDescent="0.3">
      <c r="B12" s="234" t="s">
        <v>118</v>
      </c>
      <c r="C12" s="4">
        <v>175000</v>
      </c>
      <c r="D12" s="1">
        <v>240</v>
      </c>
      <c r="E12" s="1">
        <v>6</v>
      </c>
      <c r="F12" s="5">
        <f>E12/D12</f>
        <v>2.5000000000000001E-2</v>
      </c>
      <c r="G12" s="4">
        <f>C12/D12*E12</f>
        <v>4375</v>
      </c>
      <c r="H12" s="89">
        <f>E12*H4</f>
        <v>1047.3214285714284</v>
      </c>
      <c r="I12" s="4"/>
      <c r="J12" s="44">
        <f>G12+H12</f>
        <v>5422.3214285714284</v>
      </c>
      <c r="K12" s="4">
        <v>175000</v>
      </c>
      <c r="L12" s="1">
        <v>240</v>
      </c>
      <c r="M12" s="1">
        <v>6</v>
      </c>
      <c r="N12" s="5">
        <f>M12/L12</f>
        <v>2.5000000000000001E-2</v>
      </c>
      <c r="O12" s="4">
        <f>K12/L12*M12</f>
        <v>4375</v>
      </c>
      <c r="P12" s="89">
        <f>M12*P4</f>
        <v>1047.3214285714284</v>
      </c>
      <c r="Q12" s="4"/>
      <c r="R12" s="44">
        <f>O12+P12</f>
        <v>5422.3214285714284</v>
      </c>
      <c r="T12" s="30" t="s">
        <v>35</v>
      </c>
      <c r="U12" s="1"/>
      <c r="V12" s="1">
        <v>20</v>
      </c>
      <c r="W12" s="85">
        <f>W11/V12</f>
        <v>3665.625</v>
      </c>
      <c r="X12" s="1" t="s">
        <v>109</v>
      </c>
    </row>
    <row r="13" spans="2:24" ht="15" thickBot="1" x14ac:dyDescent="0.35">
      <c r="B13" s="6" t="s">
        <v>111</v>
      </c>
      <c r="C13" s="17"/>
      <c r="D13" s="6"/>
      <c r="E13" s="6"/>
      <c r="F13" s="6"/>
      <c r="G13" s="6"/>
      <c r="H13" s="92">
        <v>0.33</v>
      </c>
      <c r="I13" s="93">
        <f>G12*H13</f>
        <v>1443.75</v>
      </c>
      <c r="J13" s="44">
        <f>I13</f>
        <v>1443.75</v>
      </c>
      <c r="K13" s="17"/>
      <c r="L13" s="6"/>
      <c r="M13" s="6"/>
      <c r="N13" s="6"/>
      <c r="O13" s="6"/>
      <c r="P13" s="92">
        <v>0.5</v>
      </c>
      <c r="Q13" s="93">
        <f>O12*P13</f>
        <v>2187.5</v>
      </c>
      <c r="R13" s="44">
        <f>Q13</f>
        <v>2187.5</v>
      </c>
      <c r="T13" s="29"/>
      <c r="U13" s="1"/>
      <c r="V13" s="1">
        <v>21</v>
      </c>
      <c r="W13" s="86">
        <f>W12/V13</f>
        <v>174.55357142857142</v>
      </c>
      <c r="X13" s="1" t="s">
        <v>110</v>
      </c>
    </row>
    <row r="14" spans="2:24" ht="15" thickBot="1" x14ac:dyDescent="0.35">
      <c r="B14" s="6" t="s">
        <v>3</v>
      </c>
      <c r="C14" s="17"/>
      <c r="D14" s="6"/>
      <c r="E14" s="6"/>
      <c r="F14" s="6"/>
      <c r="G14" s="6"/>
      <c r="H14" s="6"/>
      <c r="I14" s="6"/>
      <c r="J14" s="95">
        <v>0</v>
      </c>
      <c r="K14" s="17"/>
      <c r="L14" s="6"/>
      <c r="M14" s="6"/>
      <c r="N14" s="6"/>
      <c r="O14" s="6"/>
      <c r="P14" s="6"/>
      <c r="Q14" s="6"/>
      <c r="R14" s="95">
        <f>(R12+15)*50%</f>
        <v>2718.6607142857142</v>
      </c>
      <c r="T14" s="31" t="s">
        <v>39</v>
      </c>
      <c r="W14" s="4">
        <f>U14*V14</f>
        <v>0</v>
      </c>
    </row>
    <row r="15" spans="2:24" x14ac:dyDescent="0.3">
      <c r="J15" s="44"/>
      <c r="O15" s="90"/>
      <c r="P15" s="91"/>
      <c r="R15" s="97"/>
      <c r="T15" s="2" t="s">
        <v>29</v>
      </c>
      <c r="U15" s="4">
        <v>35000</v>
      </c>
      <c r="V15" s="5">
        <v>0.1</v>
      </c>
      <c r="W15" s="4">
        <f>U15*V15</f>
        <v>3500</v>
      </c>
    </row>
    <row r="16" spans="2:24" x14ac:dyDescent="0.3">
      <c r="B16" s="233" t="s">
        <v>316</v>
      </c>
      <c r="C16" s="4">
        <v>275000</v>
      </c>
      <c r="D16" s="1">
        <v>240</v>
      </c>
      <c r="E16" s="1">
        <v>3</v>
      </c>
      <c r="F16" s="5">
        <f>E16/D16</f>
        <v>1.2500000000000001E-2</v>
      </c>
      <c r="G16" s="4">
        <f>C16/D16*E16</f>
        <v>3437.5</v>
      </c>
      <c r="H16" s="89"/>
      <c r="I16" s="4"/>
      <c r="J16" s="44">
        <f>G16+H16</f>
        <v>3437.5</v>
      </c>
      <c r="K16" s="4">
        <v>275000</v>
      </c>
      <c r="L16" s="1">
        <v>240</v>
      </c>
      <c r="M16" s="1">
        <v>3</v>
      </c>
      <c r="N16" s="5">
        <f>M16/L16</f>
        <v>1.2500000000000001E-2</v>
      </c>
      <c r="O16" s="4">
        <f>K16/L16*M16</f>
        <v>3437.5</v>
      </c>
      <c r="P16" s="89">
        <f>M16*P4</f>
        <v>523.66071428571422</v>
      </c>
      <c r="Q16" s="4"/>
      <c r="R16" s="44">
        <f>O16+P16</f>
        <v>3961.1607142857142</v>
      </c>
      <c r="T16" s="2" t="s">
        <v>30</v>
      </c>
      <c r="U16" s="4">
        <v>20050</v>
      </c>
      <c r="V16" s="5">
        <v>0.15</v>
      </c>
      <c r="W16" s="4">
        <f>U16*V16</f>
        <v>3007.5</v>
      </c>
    </row>
    <row r="17" spans="2:23" x14ac:dyDescent="0.3">
      <c r="B17" s="6" t="s">
        <v>111</v>
      </c>
      <c r="C17" s="17"/>
      <c r="D17" s="6"/>
      <c r="E17" s="6"/>
      <c r="F17" s="6"/>
      <c r="G17" s="6"/>
      <c r="H17" s="92">
        <v>0.33</v>
      </c>
      <c r="I17" s="93">
        <f>G16*H17</f>
        <v>1134.375</v>
      </c>
      <c r="J17" s="44">
        <f>I17</f>
        <v>1134.375</v>
      </c>
      <c r="K17" s="17"/>
      <c r="L17" s="6"/>
      <c r="M17" s="6"/>
      <c r="N17" s="6"/>
      <c r="O17" s="6"/>
      <c r="P17" s="92">
        <v>0.5</v>
      </c>
      <c r="Q17" s="93">
        <f>O16*P17</f>
        <v>1718.75</v>
      </c>
      <c r="R17" s="44">
        <f>Q17</f>
        <v>1718.75</v>
      </c>
      <c r="T17" s="2" t="s">
        <v>31</v>
      </c>
      <c r="U17" s="4">
        <v>30000</v>
      </c>
      <c r="V17" s="5">
        <v>0.05</v>
      </c>
      <c r="W17" s="4">
        <f t="shared" ref="W17:W22" si="1">U17*V17</f>
        <v>1500</v>
      </c>
    </row>
    <row r="18" spans="2:23" x14ac:dyDescent="0.3">
      <c r="B18" s="6" t="s">
        <v>3</v>
      </c>
      <c r="C18" s="17"/>
      <c r="D18" s="6"/>
      <c r="E18" s="6"/>
      <c r="F18" s="6"/>
      <c r="G18" s="6"/>
      <c r="H18" s="6"/>
      <c r="I18" s="6"/>
      <c r="J18" s="95">
        <v>0</v>
      </c>
      <c r="K18" s="17"/>
      <c r="L18" s="6"/>
      <c r="M18" s="6"/>
      <c r="N18" s="6"/>
      <c r="O18" s="6"/>
      <c r="P18" s="6"/>
      <c r="Q18" s="6"/>
      <c r="R18" s="95">
        <f>(R16+15)*50%</f>
        <v>1988.0803571428571</v>
      </c>
      <c r="T18" s="2" t="s">
        <v>32</v>
      </c>
      <c r="U18" s="4">
        <v>35000</v>
      </c>
      <c r="V18" s="5">
        <v>0.05</v>
      </c>
      <c r="W18" s="4">
        <f t="shared" si="1"/>
        <v>1750</v>
      </c>
    </row>
    <row r="19" spans="2:23" x14ac:dyDescent="0.3">
      <c r="J19" s="44"/>
      <c r="R19" s="99"/>
      <c r="T19" s="2" t="s">
        <v>33</v>
      </c>
      <c r="U19" s="4">
        <v>80000</v>
      </c>
      <c r="V19" s="5">
        <v>0.02</v>
      </c>
      <c r="W19" s="4">
        <f t="shared" si="1"/>
        <v>1600</v>
      </c>
    </row>
    <row r="20" spans="2:23" x14ac:dyDescent="0.3">
      <c r="B20" s="68" t="s">
        <v>115</v>
      </c>
      <c r="C20" s="4">
        <v>300000</v>
      </c>
      <c r="D20" s="1">
        <v>240</v>
      </c>
      <c r="E20" s="1">
        <v>3</v>
      </c>
      <c r="F20" s="5">
        <f>E20/D20</f>
        <v>1.2500000000000001E-2</v>
      </c>
      <c r="G20" s="4">
        <f>C20/D20*E20</f>
        <v>3750</v>
      </c>
      <c r="H20" s="89">
        <f>E20*H4</f>
        <v>523.66071428571422</v>
      </c>
      <c r="I20" s="4"/>
      <c r="J20" s="44">
        <f>G20+H20</f>
        <v>4273.6607142857138</v>
      </c>
      <c r="K20" s="4">
        <v>300000</v>
      </c>
      <c r="L20" s="1">
        <v>240</v>
      </c>
      <c r="M20" s="1">
        <v>3</v>
      </c>
      <c r="N20" s="5">
        <f>M20/L20</f>
        <v>1.2500000000000001E-2</v>
      </c>
      <c r="O20" s="4">
        <f>K20/L20*M20</f>
        <v>3750</v>
      </c>
      <c r="P20" s="89">
        <f>M20*P4</f>
        <v>523.66071428571422</v>
      </c>
      <c r="Q20" s="4"/>
      <c r="R20" s="44">
        <f>O20+P20</f>
        <v>4273.6607142857138</v>
      </c>
      <c r="T20" s="2" t="s">
        <v>27</v>
      </c>
      <c r="U20" s="4">
        <v>80000</v>
      </c>
      <c r="V20" s="5">
        <v>0.01</v>
      </c>
      <c r="W20" s="4">
        <f t="shared" si="1"/>
        <v>800</v>
      </c>
    </row>
    <row r="21" spans="2:23" x14ac:dyDescent="0.3">
      <c r="B21" s="6" t="s">
        <v>111</v>
      </c>
      <c r="C21" s="17"/>
      <c r="D21" s="6"/>
      <c r="E21" s="6"/>
      <c r="F21" s="6"/>
      <c r="G21" s="6"/>
      <c r="H21" s="92">
        <v>0.33</v>
      </c>
      <c r="I21" s="93">
        <f>G20*H21</f>
        <v>1237.5</v>
      </c>
      <c r="J21" s="44">
        <f>I21</f>
        <v>1237.5</v>
      </c>
      <c r="K21" s="17"/>
      <c r="L21" s="6"/>
      <c r="M21" s="6"/>
      <c r="N21" s="6"/>
      <c r="O21" s="6"/>
      <c r="P21" s="92">
        <v>0.5</v>
      </c>
      <c r="Q21" s="93">
        <f>O20*P21</f>
        <v>1875</v>
      </c>
      <c r="R21" s="44">
        <f>Q21</f>
        <v>1875</v>
      </c>
      <c r="T21" s="2" t="s">
        <v>28</v>
      </c>
      <c r="U21" s="4">
        <v>80000</v>
      </c>
      <c r="V21" s="5">
        <v>0.02</v>
      </c>
      <c r="W21" s="4">
        <f t="shared" si="1"/>
        <v>1600</v>
      </c>
    </row>
    <row r="22" spans="2:23" x14ac:dyDescent="0.3">
      <c r="B22" s="6" t="s">
        <v>3</v>
      </c>
      <c r="C22" s="17"/>
      <c r="D22" s="6"/>
      <c r="E22" s="6"/>
      <c r="F22" s="6"/>
      <c r="G22" s="6"/>
      <c r="H22" s="6"/>
      <c r="I22" s="6"/>
      <c r="J22" s="95">
        <v>0</v>
      </c>
      <c r="K22" s="17"/>
      <c r="L22" s="6"/>
      <c r="M22" s="6"/>
      <c r="N22" s="6"/>
      <c r="O22" s="6"/>
      <c r="P22" s="6"/>
      <c r="Q22" s="6"/>
      <c r="R22" s="95">
        <f>(R20+15)*50%</f>
        <v>2144.3303571428569</v>
      </c>
      <c r="T22" s="2" t="s">
        <v>26</v>
      </c>
      <c r="V22" s="5">
        <v>1</v>
      </c>
      <c r="W22" s="4">
        <f t="shared" si="1"/>
        <v>0</v>
      </c>
    </row>
    <row r="23" spans="2:23" x14ac:dyDescent="0.3">
      <c r="J23" s="44"/>
      <c r="R23" s="97"/>
      <c r="V23" s="24"/>
      <c r="W23" s="25">
        <f>SUM(W3:W20)</f>
        <v>112622.67857142857</v>
      </c>
    </row>
    <row r="24" spans="2:23" x14ac:dyDescent="0.3">
      <c r="B24" s="233" t="s">
        <v>317</v>
      </c>
      <c r="C24" s="4">
        <v>350000</v>
      </c>
      <c r="D24" s="1">
        <v>240</v>
      </c>
      <c r="E24" s="1">
        <v>4</v>
      </c>
      <c r="F24" s="5">
        <f>E24/D24</f>
        <v>1.6666666666666666E-2</v>
      </c>
      <c r="G24" s="4">
        <f>C24/D24*E24</f>
        <v>5833.333333333333</v>
      </c>
      <c r="H24" s="89"/>
      <c r="I24" s="4"/>
      <c r="J24" s="44">
        <f>G24+H24</f>
        <v>5833.333333333333</v>
      </c>
      <c r="K24" s="4">
        <v>300000</v>
      </c>
      <c r="L24" s="1">
        <v>240</v>
      </c>
      <c r="M24" s="1">
        <v>4</v>
      </c>
      <c r="N24" s="5">
        <f>M24/L24</f>
        <v>1.6666666666666666E-2</v>
      </c>
      <c r="O24" s="4">
        <f>K24/L24*M24</f>
        <v>5000</v>
      </c>
      <c r="P24" s="89">
        <f>M24*P4</f>
        <v>698.21428571428567</v>
      </c>
      <c r="Q24" s="4"/>
      <c r="R24" s="44">
        <f>O24+P24</f>
        <v>5698.2142857142853</v>
      </c>
      <c r="U24" s="1"/>
      <c r="V24" s="1"/>
      <c r="W24" s="1"/>
    </row>
    <row r="25" spans="2:23" ht="15" thickBot="1" x14ac:dyDescent="0.35">
      <c r="B25" s="6" t="s">
        <v>111</v>
      </c>
      <c r="C25" s="17"/>
      <c r="D25" s="6"/>
      <c r="E25" s="6"/>
      <c r="F25" s="6"/>
      <c r="G25" s="6"/>
      <c r="H25" s="92">
        <v>0.33</v>
      </c>
      <c r="I25" s="93">
        <f>G24*H25</f>
        <v>1925</v>
      </c>
      <c r="J25" s="44">
        <f>I25</f>
        <v>1925</v>
      </c>
      <c r="K25" s="17"/>
      <c r="L25" s="6"/>
      <c r="M25" s="6"/>
      <c r="N25" s="6"/>
      <c r="O25" s="6"/>
      <c r="P25" s="92">
        <v>0.5</v>
      </c>
      <c r="Q25" s="93">
        <f>O24*P25</f>
        <v>2500</v>
      </c>
      <c r="R25" s="44">
        <f>Q25</f>
        <v>2500</v>
      </c>
      <c r="T25" s="26" t="s">
        <v>34</v>
      </c>
      <c r="U25" s="27"/>
      <c r="V25" s="28">
        <v>0.2</v>
      </c>
      <c r="W25" s="34">
        <f>W23/15</f>
        <v>7508.1785714285706</v>
      </c>
    </row>
    <row r="26" spans="2:23" ht="15" thickTop="1" x14ac:dyDescent="0.3">
      <c r="B26" s="6" t="s">
        <v>3</v>
      </c>
      <c r="C26" s="17"/>
      <c r="D26" s="6"/>
      <c r="E26" s="6"/>
      <c r="F26" s="6"/>
      <c r="G26" s="6"/>
      <c r="H26" s="6"/>
      <c r="I26" s="6"/>
      <c r="J26" s="95">
        <v>0</v>
      </c>
      <c r="K26" s="17"/>
      <c r="L26" s="6"/>
      <c r="M26" s="6"/>
      <c r="N26" s="6"/>
      <c r="O26" s="6"/>
      <c r="P26" s="6"/>
      <c r="Q26" s="6"/>
      <c r="R26" s="95">
        <f>(R24+15)*50%</f>
        <v>2856.6071428571427</v>
      </c>
    </row>
    <row r="27" spans="2:23" x14ac:dyDescent="0.3">
      <c r="J27" s="44"/>
      <c r="R27" s="97"/>
    </row>
    <row r="28" spans="2:23" x14ac:dyDescent="0.3">
      <c r="B28" s="68" t="s">
        <v>119</v>
      </c>
      <c r="C28" s="4">
        <v>150000</v>
      </c>
      <c r="D28" s="1">
        <v>240</v>
      </c>
      <c r="E28" s="1">
        <v>7</v>
      </c>
      <c r="F28" s="5">
        <f>E28/D28</f>
        <v>2.9166666666666667E-2</v>
      </c>
      <c r="G28" s="4">
        <f>C28/D28*E28</f>
        <v>4375</v>
      </c>
      <c r="H28" s="89">
        <f>E28*H4</f>
        <v>1221.875</v>
      </c>
      <c r="I28" s="4"/>
      <c r="J28" s="44">
        <f>G28+H28</f>
        <v>5596.875</v>
      </c>
      <c r="K28" s="4">
        <v>150000</v>
      </c>
      <c r="L28" s="1">
        <v>240</v>
      </c>
      <c r="M28" s="1">
        <v>7</v>
      </c>
      <c r="N28" s="5">
        <f>M28/L28</f>
        <v>2.9166666666666667E-2</v>
      </c>
      <c r="O28" s="4">
        <f>K28/L28*M28</f>
        <v>4375</v>
      </c>
      <c r="P28" s="89">
        <f>M28*P4</f>
        <v>1221.875</v>
      </c>
      <c r="Q28" s="4"/>
      <c r="R28" s="44">
        <f>O28+P28</f>
        <v>5596.875</v>
      </c>
    </row>
    <row r="29" spans="2:23" x14ac:dyDescent="0.3">
      <c r="B29" s="6" t="s">
        <v>111</v>
      </c>
      <c r="C29" s="17"/>
      <c r="D29" s="6"/>
      <c r="E29" s="6"/>
      <c r="F29" s="6"/>
      <c r="G29" s="6"/>
      <c r="H29" s="92">
        <v>0.33</v>
      </c>
      <c r="I29" s="93">
        <f>G28*H29</f>
        <v>1443.75</v>
      </c>
      <c r="J29" s="44">
        <f>I29</f>
        <v>1443.75</v>
      </c>
      <c r="K29" s="17"/>
      <c r="L29" s="6"/>
      <c r="M29" s="6"/>
      <c r="N29" s="6"/>
      <c r="O29" s="6"/>
      <c r="P29" s="92">
        <v>0.5</v>
      </c>
      <c r="Q29" s="93">
        <f>O28*P29</f>
        <v>2187.5</v>
      </c>
      <c r="R29" s="44">
        <f>Q29</f>
        <v>2187.5</v>
      </c>
    </row>
    <row r="30" spans="2:23" x14ac:dyDescent="0.3">
      <c r="B30" s="6" t="s">
        <v>3</v>
      </c>
      <c r="C30" s="17"/>
      <c r="D30" s="6"/>
      <c r="E30" s="6"/>
      <c r="F30" s="6"/>
      <c r="G30" s="6"/>
      <c r="H30" s="6"/>
      <c r="I30" s="6"/>
      <c r="J30" s="95">
        <v>0</v>
      </c>
      <c r="K30" s="17"/>
      <c r="L30" s="6"/>
      <c r="M30" s="6"/>
      <c r="N30" s="6"/>
      <c r="O30" s="6"/>
      <c r="P30" s="6"/>
      <c r="Q30" s="6"/>
      <c r="R30" s="95">
        <f>(R28+15)*50%</f>
        <v>2805.9375</v>
      </c>
    </row>
    <row r="31" spans="2:23" x14ac:dyDescent="0.3">
      <c r="J31" s="44"/>
      <c r="R31" s="97"/>
    </row>
    <row r="32" spans="2:23" x14ac:dyDescent="0.3">
      <c r="B32" s="68" t="s">
        <v>120</v>
      </c>
      <c r="C32" s="4">
        <v>350000</v>
      </c>
      <c r="D32" s="1">
        <v>240</v>
      </c>
      <c r="E32" s="1">
        <v>6</v>
      </c>
      <c r="F32" s="5">
        <f>E32/D32</f>
        <v>2.5000000000000001E-2</v>
      </c>
      <c r="G32" s="4">
        <f>C32/D32*E32</f>
        <v>8750</v>
      </c>
      <c r="H32" s="89">
        <f>E32*H4</f>
        <v>1047.3214285714284</v>
      </c>
      <c r="I32" s="4"/>
      <c r="J32" s="44">
        <f>G32+H32</f>
        <v>9797.3214285714275</v>
      </c>
      <c r="K32" s="4">
        <v>350000</v>
      </c>
      <c r="L32" s="1">
        <v>240</v>
      </c>
      <c r="M32" s="1">
        <v>6</v>
      </c>
      <c r="N32" s="5">
        <f>M32/L32</f>
        <v>2.5000000000000001E-2</v>
      </c>
      <c r="O32" s="4">
        <f>K32/L32*M32</f>
        <v>8750</v>
      </c>
      <c r="P32" s="89">
        <f>M32*P4</f>
        <v>1047.3214285714284</v>
      </c>
      <c r="Q32" s="4"/>
      <c r="R32" s="44">
        <f>O32+P32</f>
        <v>9797.3214285714275</v>
      </c>
    </row>
    <row r="33" spans="2:18" x14ac:dyDescent="0.3">
      <c r="B33" s="6" t="s">
        <v>111</v>
      </c>
      <c r="C33" s="17"/>
      <c r="D33" s="6"/>
      <c r="E33" s="6"/>
      <c r="F33" s="6"/>
      <c r="G33" s="6"/>
      <c r="H33" s="92">
        <v>0.33</v>
      </c>
      <c r="I33" s="93">
        <f>G32*H33</f>
        <v>2887.5</v>
      </c>
      <c r="J33" s="44">
        <f>I33</f>
        <v>2887.5</v>
      </c>
      <c r="K33" s="17"/>
      <c r="L33" s="6"/>
      <c r="M33" s="6"/>
      <c r="N33" s="6"/>
      <c r="O33" s="6"/>
      <c r="P33" s="92">
        <v>0.5</v>
      </c>
      <c r="Q33" s="93">
        <f>O32*P33</f>
        <v>4375</v>
      </c>
      <c r="R33" s="44">
        <f>Q33</f>
        <v>4375</v>
      </c>
    </row>
    <row r="34" spans="2:18" x14ac:dyDescent="0.3">
      <c r="B34" s="6" t="s">
        <v>3</v>
      </c>
      <c r="C34" s="17"/>
      <c r="D34" s="6"/>
      <c r="E34" s="6"/>
      <c r="F34" s="6"/>
      <c r="G34" s="6"/>
      <c r="H34" s="6"/>
      <c r="I34" s="6"/>
      <c r="J34" s="95">
        <v>0</v>
      </c>
      <c r="K34" s="17"/>
      <c r="L34" s="6"/>
      <c r="M34" s="6"/>
      <c r="N34" s="6"/>
      <c r="O34" s="6"/>
      <c r="P34" s="6"/>
      <c r="Q34" s="6"/>
      <c r="R34" s="95">
        <f>(R32+15)*50%</f>
        <v>4906.1607142857138</v>
      </c>
    </row>
    <row r="35" spans="2:18" x14ac:dyDescent="0.3">
      <c r="J35" s="44"/>
      <c r="R35" s="97"/>
    </row>
    <row r="36" spans="2:18" x14ac:dyDescent="0.3">
      <c r="B36" s="233" t="s">
        <v>226</v>
      </c>
      <c r="D36" s="1">
        <v>240</v>
      </c>
      <c r="E36" s="1">
        <v>10</v>
      </c>
      <c r="F36" s="5">
        <f>E36/D36</f>
        <v>4.1666666666666664E-2</v>
      </c>
      <c r="G36" s="4">
        <f>C36/D36*E36</f>
        <v>0</v>
      </c>
      <c r="H36" s="88"/>
      <c r="I36" s="4"/>
      <c r="J36" s="44">
        <v>100000</v>
      </c>
      <c r="K36" s="4"/>
      <c r="L36" s="1">
        <v>240</v>
      </c>
      <c r="M36" s="1">
        <v>10</v>
      </c>
      <c r="N36" s="5">
        <f>M36/L36</f>
        <v>4.1666666666666664E-2</v>
      </c>
      <c r="O36" s="4">
        <f>K36/L36*M36</f>
        <v>0</v>
      </c>
      <c r="P36" s="89" t="e">
        <f>M36*#REF!</f>
        <v>#REF!</v>
      </c>
      <c r="Q36" s="4"/>
      <c r="R36" s="44">
        <v>150000</v>
      </c>
    </row>
    <row r="37" spans="2:18" x14ac:dyDescent="0.3">
      <c r="B37" s="6" t="s">
        <v>111</v>
      </c>
      <c r="C37" s="17"/>
      <c r="D37" s="6"/>
      <c r="E37" s="6"/>
      <c r="F37" s="6"/>
      <c r="G37" s="6"/>
      <c r="H37" s="92">
        <v>0.33</v>
      </c>
      <c r="I37" s="93">
        <f>G36*H37</f>
        <v>0</v>
      </c>
      <c r="J37" s="44">
        <f>I37</f>
        <v>0</v>
      </c>
      <c r="K37" s="17"/>
      <c r="L37" s="6"/>
      <c r="M37" s="6"/>
      <c r="N37" s="6"/>
      <c r="O37" s="6"/>
      <c r="P37" s="92">
        <v>0.5</v>
      </c>
      <c r="Q37" s="93">
        <f>O36*P37</f>
        <v>0</v>
      </c>
      <c r="R37" s="44">
        <f>Q37</f>
        <v>0</v>
      </c>
    </row>
    <row r="38" spans="2:18" x14ac:dyDescent="0.3">
      <c r="B38" s="6" t="s">
        <v>3</v>
      </c>
      <c r="C38" s="17"/>
      <c r="D38" s="6"/>
      <c r="E38" s="6"/>
      <c r="F38" s="6"/>
      <c r="G38" s="6"/>
      <c r="H38" s="6"/>
      <c r="I38" s="6"/>
      <c r="J38" s="95">
        <v>0</v>
      </c>
      <c r="K38" s="17"/>
      <c r="L38" s="6"/>
      <c r="M38" s="6"/>
      <c r="N38" s="6"/>
      <c r="O38" s="6"/>
      <c r="P38" s="6"/>
      <c r="Q38" s="6"/>
      <c r="R38" s="95">
        <f>(R36+15)*50%</f>
        <v>75007.5</v>
      </c>
    </row>
    <row r="39" spans="2:18" x14ac:dyDescent="0.3">
      <c r="J39" s="44"/>
      <c r="R39" s="97"/>
    </row>
    <row r="40" spans="2:18" x14ac:dyDescent="0.3">
      <c r="B40" s="68" t="s">
        <v>121</v>
      </c>
      <c r="C40" s="4">
        <v>150000</v>
      </c>
      <c r="D40" s="1">
        <v>240</v>
      </c>
      <c r="E40" s="1">
        <v>15</v>
      </c>
      <c r="F40" s="5">
        <f>E40/D40</f>
        <v>6.25E-2</v>
      </c>
      <c r="G40" s="4">
        <f>C40/D40*E40</f>
        <v>9375</v>
      </c>
      <c r="H40" s="88">
        <f>E40*H4</f>
        <v>2618.3035714285711</v>
      </c>
      <c r="I40" s="4"/>
      <c r="J40" s="44">
        <f>G40+H40</f>
        <v>11993.303571428571</v>
      </c>
      <c r="K40" s="4">
        <v>150000</v>
      </c>
      <c r="L40" s="1">
        <v>240</v>
      </c>
      <c r="M40" s="1">
        <v>15</v>
      </c>
      <c r="N40" s="5">
        <f>M40/L40</f>
        <v>6.25E-2</v>
      </c>
      <c r="O40" s="4">
        <f>K40/L40*M40</f>
        <v>9375</v>
      </c>
      <c r="P40" s="88">
        <f>M40*P4</f>
        <v>2618.3035714285711</v>
      </c>
      <c r="Q40" s="4"/>
      <c r="R40" s="44">
        <f>O40+P40</f>
        <v>11993.303571428571</v>
      </c>
    </row>
    <row r="41" spans="2:18" x14ac:dyDescent="0.3">
      <c r="B41" s="6" t="s">
        <v>111</v>
      </c>
      <c r="C41" s="17"/>
      <c r="D41" s="6"/>
      <c r="E41" s="6"/>
      <c r="F41" s="6"/>
      <c r="G41" s="6"/>
      <c r="H41" s="92">
        <v>0.33</v>
      </c>
      <c r="I41" s="93">
        <f>G40*H41</f>
        <v>3093.75</v>
      </c>
      <c r="J41" s="44">
        <f>I41</f>
        <v>3093.75</v>
      </c>
      <c r="K41" s="17"/>
      <c r="L41" s="6"/>
      <c r="M41" s="6"/>
      <c r="N41" s="6"/>
      <c r="O41" s="6"/>
      <c r="P41" s="92">
        <v>0.5</v>
      </c>
      <c r="Q41" s="93">
        <f>O40*P41</f>
        <v>4687.5</v>
      </c>
      <c r="R41" s="44">
        <f>Q41</f>
        <v>4687.5</v>
      </c>
    </row>
    <row r="42" spans="2:18" x14ac:dyDescent="0.3">
      <c r="B42" s="6" t="s">
        <v>3</v>
      </c>
      <c r="C42" s="17"/>
      <c r="D42" s="6"/>
      <c r="E42" s="6"/>
      <c r="F42" s="6"/>
      <c r="G42" s="6"/>
      <c r="H42" s="6"/>
      <c r="I42" s="6"/>
      <c r="J42" s="95">
        <v>0</v>
      </c>
      <c r="K42" s="17"/>
      <c r="L42" s="6"/>
      <c r="M42" s="6"/>
      <c r="N42" s="6"/>
      <c r="O42" s="6"/>
      <c r="P42" s="6"/>
      <c r="Q42" s="6"/>
      <c r="R42" s="95">
        <f>(R40+15)*50%</f>
        <v>6004.1517857142853</v>
      </c>
    </row>
    <row r="43" spans="2:18" x14ac:dyDescent="0.3">
      <c r="J43" s="44"/>
      <c r="R43" s="97"/>
    </row>
    <row r="44" spans="2:18" x14ac:dyDescent="0.3">
      <c r="B44" s="233" t="s">
        <v>116</v>
      </c>
      <c r="D44" s="1">
        <v>240</v>
      </c>
      <c r="E44" s="1">
        <v>30</v>
      </c>
      <c r="F44" s="5">
        <f>E44/D44</f>
        <v>0.125</v>
      </c>
      <c r="G44" s="4">
        <f>C44/D44*E44</f>
        <v>0</v>
      </c>
      <c r="H44" s="88"/>
      <c r="I44" s="4"/>
      <c r="J44" s="44">
        <v>3000</v>
      </c>
      <c r="K44" s="4"/>
      <c r="L44" s="1">
        <v>240</v>
      </c>
      <c r="M44" s="1">
        <v>30</v>
      </c>
      <c r="N44" s="5">
        <f>M44/L44</f>
        <v>0.125</v>
      </c>
      <c r="O44" s="4">
        <f>K44/L44*M44</f>
        <v>0</v>
      </c>
      <c r="P44" s="89"/>
      <c r="Q44" s="4"/>
      <c r="R44" s="44">
        <v>7000</v>
      </c>
    </row>
    <row r="45" spans="2:18" x14ac:dyDescent="0.3">
      <c r="B45" s="6" t="s">
        <v>111</v>
      </c>
      <c r="C45" s="17"/>
      <c r="D45" s="6"/>
      <c r="E45" s="6"/>
      <c r="F45" s="6"/>
      <c r="G45" s="6"/>
      <c r="H45" s="92">
        <v>0.33</v>
      </c>
      <c r="I45" s="93">
        <f>G44*H45</f>
        <v>0</v>
      </c>
      <c r="J45" s="44">
        <f>I45</f>
        <v>0</v>
      </c>
      <c r="K45" s="17"/>
      <c r="L45" s="6"/>
      <c r="M45" s="6"/>
      <c r="N45" s="6"/>
      <c r="O45" s="6"/>
      <c r="P45" s="92">
        <v>0.5</v>
      </c>
      <c r="Q45" s="93">
        <f>O44*P45</f>
        <v>0</v>
      </c>
      <c r="R45" s="44">
        <f>Q45</f>
        <v>0</v>
      </c>
    </row>
    <row r="46" spans="2:18" x14ac:dyDescent="0.3">
      <c r="B46" s="6" t="s">
        <v>3</v>
      </c>
      <c r="C46" s="17"/>
      <c r="D46" s="6"/>
      <c r="E46" s="6"/>
      <c r="F46" s="6"/>
      <c r="G46" s="6"/>
      <c r="H46" s="6"/>
      <c r="I46" s="6"/>
      <c r="J46" s="95">
        <v>0</v>
      </c>
      <c r="K46" s="17"/>
      <c r="L46" s="6"/>
      <c r="M46" s="6"/>
      <c r="N46" s="6"/>
      <c r="O46" s="6"/>
      <c r="P46" s="6"/>
      <c r="Q46" s="6"/>
      <c r="R46" s="95">
        <f>(R44+15)*50%</f>
        <v>3507.5</v>
      </c>
    </row>
    <row r="47" spans="2:18" x14ac:dyDescent="0.3">
      <c r="J47" s="44"/>
      <c r="R47" s="97"/>
    </row>
    <row r="48" spans="2:18" x14ac:dyDescent="0.3">
      <c r="B48" s="59" t="s">
        <v>271</v>
      </c>
      <c r="C48" s="4">
        <v>250000</v>
      </c>
      <c r="D48" s="1">
        <v>240</v>
      </c>
      <c r="E48" s="1">
        <v>18</v>
      </c>
      <c r="F48" s="5">
        <f>E48/D48</f>
        <v>7.4999999999999997E-2</v>
      </c>
      <c r="G48" s="4">
        <f>C48/D48*E48</f>
        <v>18750</v>
      </c>
      <c r="H48" s="88">
        <f>E48*H4</f>
        <v>3141.9642857142853</v>
      </c>
      <c r="I48" s="4"/>
      <c r="J48" s="44">
        <f>G48+H48</f>
        <v>21891.964285714286</v>
      </c>
      <c r="K48" s="4">
        <v>250000</v>
      </c>
      <c r="L48" s="1">
        <v>240</v>
      </c>
      <c r="M48" s="1">
        <v>18</v>
      </c>
      <c r="N48" s="5">
        <f>M48/L48</f>
        <v>7.4999999999999997E-2</v>
      </c>
      <c r="O48" s="4">
        <f>K48/L48*M48</f>
        <v>18750</v>
      </c>
      <c r="P48" s="88">
        <f>M48*P4</f>
        <v>3141.9642857142853</v>
      </c>
      <c r="Q48" s="4"/>
      <c r="R48" s="44">
        <f>O48+P48</f>
        <v>21891.964285714286</v>
      </c>
    </row>
    <row r="49" spans="2:18" x14ac:dyDescent="0.3">
      <c r="B49" s="6" t="s">
        <v>111</v>
      </c>
      <c r="C49" s="17"/>
      <c r="D49" s="6"/>
      <c r="E49" s="6"/>
      <c r="F49" s="6"/>
      <c r="G49" s="6"/>
      <c r="H49" s="92">
        <v>0.33</v>
      </c>
      <c r="I49" s="93">
        <f>G48*H49</f>
        <v>6187.5</v>
      </c>
      <c r="J49" s="44">
        <f>I49</f>
        <v>6187.5</v>
      </c>
      <c r="K49" s="17"/>
      <c r="L49" s="6"/>
      <c r="M49" s="6"/>
      <c r="N49" s="6"/>
      <c r="O49" s="6"/>
      <c r="P49" s="92">
        <v>0.5</v>
      </c>
      <c r="Q49" s="93">
        <f>O48*P49</f>
        <v>9375</v>
      </c>
      <c r="R49" s="44">
        <f>Q49</f>
        <v>9375</v>
      </c>
    </row>
    <row r="50" spans="2:18" x14ac:dyDescent="0.3">
      <c r="B50" s="6" t="s">
        <v>3</v>
      </c>
      <c r="C50" s="17"/>
      <c r="D50" s="6"/>
      <c r="E50" s="6"/>
      <c r="F50" s="6"/>
      <c r="G50" s="6"/>
      <c r="H50" s="6"/>
      <c r="I50" s="6"/>
      <c r="J50" s="95">
        <v>0</v>
      </c>
      <c r="K50" s="17"/>
      <c r="L50" s="6"/>
      <c r="M50" s="6"/>
      <c r="N50" s="6"/>
      <c r="O50" s="6"/>
      <c r="P50" s="6"/>
      <c r="Q50" s="6"/>
      <c r="R50" s="95">
        <f>(R48+15)*50%</f>
        <v>10953.482142857143</v>
      </c>
    </row>
    <row r="51" spans="2:18" x14ac:dyDescent="0.3">
      <c r="J51" s="44"/>
      <c r="R51" s="97"/>
    </row>
    <row r="52" spans="2:18" x14ac:dyDescent="0.3">
      <c r="B52" s="68" t="s">
        <v>122</v>
      </c>
      <c r="C52" s="4">
        <v>175000</v>
      </c>
      <c r="D52" s="1">
        <v>240</v>
      </c>
      <c r="E52" s="1">
        <v>9</v>
      </c>
      <c r="F52" s="5">
        <f>E52/D52</f>
        <v>3.7499999999999999E-2</v>
      </c>
      <c r="G52" s="4">
        <f>C52/D52*E52</f>
        <v>6562.5</v>
      </c>
      <c r="H52" s="88">
        <f>E52*H4</f>
        <v>1570.9821428571427</v>
      </c>
      <c r="I52" s="4"/>
      <c r="J52" s="44">
        <f>G52+H52</f>
        <v>8133.4821428571431</v>
      </c>
      <c r="K52" s="4">
        <v>175000</v>
      </c>
      <c r="L52" s="1">
        <v>240</v>
      </c>
      <c r="M52" s="1">
        <v>9</v>
      </c>
      <c r="N52" s="5">
        <f>M52/L52</f>
        <v>3.7499999999999999E-2</v>
      </c>
      <c r="O52" s="4">
        <f>K52/L52*M52</f>
        <v>6562.5</v>
      </c>
      <c r="P52" s="88">
        <f>M52*P4</f>
        <v>1570.9821428571427</v>
      </c>
      <c r="Q52" s="4"/>
      <c r="R52" s="44">
        <f>O52+P52</f>
        <v>8133.4821428571431</v>
      </c>
    </row>
    <row r="53" spans="2:18" x14ac:dyDescent="0.3">
      <c r="B53" s="6" t="s">
        <v>111</v>
      </c>
      <c r="C53" s="17"/>
      <c r="D53" s="6"/>
      <c r="E53" s="6"/>
      <c r="F53" s="6"/>
      <c r="G53" s="6"/>
      <c r="H53" s="92">
        <v>0.33</v>
      </c>
      <c r="I53" s="93">
        <f>G52*H53</f>
        <v>2165.625</v>
      </c>
      <c r="J53" s="44">
        <f>I53</f>
        <v>2165.625</v>
      </c>
      <c r="K53" s="17"/>
      <c r="L53" s="6"/>
      <c r="M53" s="6"/>
      <c r="N53" s="6"/>
      <c r="O53" s="6"/>
      <c r="P53" s="92">
        <v>0.5</v>
      </c>
      <c r="Q53" s="93">
        <f>O52*P53</f>
        <v>3281.25</v>
      </c>
      <c r="R53" s="44">
        <f>Q53</f>
        <v>3281.25</v>
      </c>
    </row>
    <row r="54" spans="2:18" x14ac:dyDescent="0.3">
      <c r="B54" s="6" t="s">
        <v>3</v>
      </c>
      <c r="C54" s="17"/>
      <c r="D54" s="6"/>
      <c r="E54" s="6"/>
      <c r="F54" s="6"/>
      <c r="G54" s="6"/>
      <c r="H54" s="6"/>
      <c r="I54" s="6"/>
      <c r="J54" s="95">
        <v>0</v>
      </c>
      <c r="K54" s="17"/>
      <c r="L54" s="6"/>
      <c r="M54" s="6"/>
      <c r="N54" s="6"/>
      <c r="O54" s="6"/>
      <c r="P54" s="6"/>
      <c r="Q54" s="6"/>
      <c r="R54" s="95">
        <f>(R52+15)*50%</f>
        <v>4074.2410714285716</v>
      </c>
    </row>
    <row r="55" spans="2:18" x14ac:dyDescent="0.3">
      <c r="J55" s="44"/>
      <c r="R55" s="97"/>
    </row>
    <row r="56" spans="2:18" x14ac:dyDescent="0.3">
      <c r="B56" s="68" t="s">
        <v>123</v>
      </c>
      <c r="C56" s="4">
        <v>300000</v>
      </c>
      <c r="D56" s="1">
        <v>240</v>
      </c>
      <c r="E56" s="1">
        <v>0</v>
      </c>
      <c r="F56" s="5">
        <f>E56/D56</f>
        <v>0</v>
      </c>
      <c r="G56" s="4">
        <f>C56/D56*E56</f>
        <v>0</v>
      </c>
      <c r="H56" s="88">
        <f>E56*H4</f>
        <v>0</v>
      </c>
      <c r="I56" s="4"/>
      <c r="J56" s="44">
        <f>G56+H56</f>
        <v>0</v>
      </c>
      <c r="K56" s="4">
        <v>300000</v>
      </c>
      <c r="L56" s="1">
        <v>240</v>
      </c>
      <c r="M56" s="1">
        <v>9</v>
      </c>
      <c r="N56" s="5">
        <f>M56/L56</f>
        <v>3.7499999999999999E-2</v>
      </c>
      <c r="O56" s="4">
        <f>K56/L56*M56</f>
        <v>11250</v>
      </c>
      <c r="P56" s="88">
        <f>M56*P4</f>
        <v>1570.9821428571427</v>
      </c>
      <c r="Q56" s="4"/>
      <c r="R56" s="44">
        <f>O56+P56</f>
        <v>12820.982142857143</v>
      </c>
    </row>
    <row r="57" spans="2:18" x14ac:dyDescent="0.3">
      <c r="B57" s="6" t="s">
        <v>111</v>
      </c>
      <c r="C57" s="17"/>
      <c r="D57" s="6"/>
      <c r="E57" s="6"/>
      <c r="F57" s="6"/>
      <c r="G57" s="6"/>
      <c r="H57" s="92">
        <v>0.33</v>
      </c>
      <c r="I57" s="93">
        <f>G56*H57</f>
        <v>0</v>
      </c>
      <c r="J57" s="44">
        <f>I57</f>
        <v>0</v>
      </c>
      <c r="K57" s="17"/>
      <c r="L57" s="6"/>
      <c r="M57" s="6"/>
      <c r="N57" s="6"/>
      <c r="O57" s="6"/>
      <c r="P57" s="92">
        <v>0.5</v>
      </c>
      <c r="Q57" s="93">
        <f>O56*P57</f>
        <v>5625</v>
      </c>
      <c r="R57" s="44">
        <f>Q57</f>
        <v>5625</v>
      </c>
    </row>
    <row r="58" spans="2:18" x14ac:dyDescent="0.3">
      <c r="B58" s="6" t="s">
        <v>3</v>
      </c>
      <c r="C58" s="17"/>
      <c r="D58" s="6"/>
      <c r="E58" s="6"/>
      <c r="F58" s="6"/>
      <c r="G58" s="6"/>
      <c r="H58" s="6"/>
      <c r="I58" s="6"/>
      <c r="J58" s="95">
        <v>0</v>
      </c>
      <c r="K58" s="17"/>
      <c r="L58" s="6"/>
      <c r="M58" s="6"/>
      <c r="N58" s="6"/>
      <c r="O58" s="6"/>
      <c r="P58" s="6"/>
      <c r="Q58" s="6"/>
      <c r="R58" s="95">
        <f>(R56+15)*50%</f>
        <v>6417.9910714285716</v>
      </c>
    </row>
    <row r="59" spans="2:18" x14ac:dyDescent="0.3">
      <c r="J59" s="44"/>
      <c r="R59" s="97"/>
    </row>
    <row r="60" spans="2:18" x14ac:dyDescent="0.3">
      <c r="B60" s="68" t="s">
        <v>124</v>
      </c>
      <c r="C60" s="4">
        <v>350000</v>
      </c>
      <c r="D60" s="1">
        <v>240</v>
      </c>
      <c r="E60" s="1">
        <v>6</v>
      </c>
      <c r="F60" s="5">
        <f>E60/D60</f>
        <v>2.5000000000000001E-2</v>
      </c>
      <c r="G60" s="4">
        <f>C60/D60*E60</f>
        <v>8750</v>
      </c>
      <c r="H60" s="89"/>
      <c r="I60" s="4"/>
      <c r="J60" s="44">
        <f>G60+H60</f>
        <v>8750</v>
      </c>
      <c r="K60" s="4">
        <v>350000</v>
      </c>
      <c r="L60" s="1">
        <v>240</v>
      </c>
      <c r="M60" s="1">
        <v>6</v>
      </c>
      <c r="N60" s="5">
        <f>M60/L60</f>
        <v>2.5000000000000001E-2</v>
      </c>
      <c r="O60" s="4">
        <f>K60/L60*M60</f>
        <v>8750</v>
      </c>
      <c r="P60" s="88">
        <f>M60*P4</f>
        <v>1047.3214285714284</v>
      </c>
      <c r="Q60" s="4"/>
      <c r="R60" s="44">
        <f>O60+P60</f>
        <v>9797.3214285714275</v>
      </c>
    </row>
    <row r="61" spans="2:18" x14ac:dyDescent="0.3">
      <c r="B61" s="6" t="s">
        <v>111</v>
      </c>
      <c r="C61" s="17"/>
      <c r="D61" s="6"/>
      <c r="E61" s="6"/>
      <c r="F61" s="6"/>
      <c r="G61" s="6"/>
      <c r="H61" s="92">
        <v>0.33</v>
      </c>
      <c r="I61" s="93">
        <f>G60*H61</f>
        <v>2887.5</v>
      </c>
      <c r="J61" s="44">
        <f>I61</f>
        <v>2887.5</v>
      </c>
      <c r="K61" s="17"/>
      <c r="L61" s="6"/>
      <c r="M61" s="6"/>
      <c r="N61" s="6"/>
      <c r="O61" s="6"/>
      <c r="P61" s="92">
        <v>0.5</v>
      </c>
      <c r="Q61" s="93">
        <f>O60*P61</f>
        <v>4375</v>
      </c>
      <c r="R61" s="44">
        <f>Q61</f>
        <v>4375</v>
      </c>
    </row>
    <row r="62" spans="2:18" x14ac:dyDescent="0.3">
      <c r="B62" s="6" t="s">
        <v>3</v>
      </c>
      <c r="C62" s="17"/>
      <c r="D62" s="6"/>
      <c r="E62" s="6"/>
      <c r="F62" s="6"/>
      <c r="G62" s="6"/>
      <c r="H62" s="6"/>
      <c r="I62" s="6"/>
      <c r="J62" s="95">
        <v>0</v>
      </c>
      <c r="K62" s="17"/>
      <c r="L62" s="6"/>
      <c r="M62" s="6"/>
      <c r="N62" s="6"/>
      <c r="O62" s="6"/>
      <c r="P62" s="6"/>
      <c r="Q62" s="6"/>
      <c r="R62" s="95">
        <f>(R60+15)*50%</f>
        <v>4906.1607142857138</v>
      </c>
    </row>
    <row r="63" spans="2:18" x14ac:dyDescent="0.3">
      <c r="J63" s="44"/>
      <c r="R63" s="97"/>
    </row>
    <row r="64" spans="2:18" x14ac:dyDescent="0.3">
      <c r="B64" s="68" t="s">
        <v>125</v>
      </c>
      <c r="C64" s="4">
        <v>600000</v>
      </c>
      <c r="D64" s="1">
        <v>240</v>
      </c>
      <c r="E64" s="1">
        <v>5</v>
      </c>
      <c r="F64" s="5">
        <f>E64/D64</f>
        <v>2.0833333333333332E-2</v>
      </c>
      <c r="G64" s="4">
        <f>C64/D64*E64</f>
        <v>12500</v>
      </c>
      <c r="H64" s="88">
        <f>E64*H4</f>
        <v>872.76785714285711</v>
      </c>
      <c r="I64" s="4"/>
      <c r="J64" s="44">
        <f>G64+H64</f>
        <v>13372.767857142857</v>
      </c>
      <c r="K64" s="4">
        <v>600000</v>
      </c>
      <c r="L64" s="1">
        <v>240</v>
      </c>
      <c r="M64" s="1">
        <v>5</v>
      </c>
      <c r="N64" s="5">
        <f>M64/L64</f>
        <v>2.0833333333333332E-2</v>
      </c>
      <c r="O64" s="4">
        <f>K64/L64*M64</f>
        <v>12500</v>
      </c>
      <c r="P64" s="88">
        <f>M64*H4</f>
        <v>872.76785714285711</v>
      </c>
      <c r="Q64" s="4"/>
      <c r="R64" s="44">
        <f>O64+P64</f>
        <v>13372.767857142857</v>
      </c>
    </row>
    <row r="65" spans="2:18" x14ac:dyDescent="0.3">
      <c r="B65" s="6" t="s">
        <v>111</v>
      </c>
      <c r="C65" s="17"/>
      <c r="D65" s="6"/>
      <c r="E65" s="6"/>
      <c r="F65" s="6"/>
      <c r="G65" s="6"/>
      <c r="H65" s="92">
        <v>0.33</v>
      </c>
      <c r="I65" s="93">
        <f>G64*H65</f>
        <v>4125</v>
      </c>
      <c r="J65" s="44">
        <f>I65</f>
        <v>4125</v>
      </c>
      <c r="K65" s="17"/>
      <c r="L65" s="6"/>
      <c r="M65" s="6"/>
      <c r="N65" s="6"/>
      <c r="O65" s="6"/>
      <c r="P65" s="92">
        <v>0.5</v>
      </c>
      <c r="Q65" s="93">
        <f>O64*P65</f>
        <v>6250</v>
      </c>
      <c r="R65" s="44">
        <f>Q65</f>
        <v>6250</v>
      </c>
    </row>
    <row r="66" spans="2:18" x14ac:dyDescent="0.3">
      <c r="B66" s="6" t="s">
        <v>3</v>
      </c>
      <c r="C66" s="17"/>
      <c r="D66" s="6"/>
      <c r="E66" s="6"/>
      <c r="F66" s="6"/>
      <c r="G66" s="6"/>
      <c r="H66" s="6"/>
      <c r="I66" s="6"/>
      <c r="J66" s="95">
        <v>0</v>
      </c>
      <c r="K66" s="17"/>
      <c r="L66" s="6"/>
      <c r="M66" s="6"/>
      <c r="N66" s="6"/>
      <c r="O66" s="6"/>
      <c r="P66" s="6"/>
      <c r="Q66" s="6"/>
      <c r="R66" s="95">
        <f>(R64+15)*50%</f>
        <v>6693.8839285714284</v>
      </c>
    </row>
    <row r="67" spans="2:18" x14ac:dyDescent="0.3">
      <c r="J67" s="44"/>
      <c r="R67" s="97"/>
    </row>
    <row r="68" spans="2:18" x14ac:dyDescent="0.3">
      <c r="B68" s="233" t="s">
        <v>126</v>
      </c>
      <c r="C68" s="4">
        <v>600000</v>
      </c>
      <c r="D68" s="1">
        <v>240</v>
      </c>
      <c r="E68" s="1">
        <v>5</v>
      </c>
      <c r="F68" s="5">
        <f>E68/D68</f>
        <v>2.0833333333333332E-2</v>
      </c>
      <c r="G68" s="4">
        <f>C68/D68*E68</f>
        <v>12500</v>
      </c>
      <c r="H68" s="88">
        <f>E68*H4</f>
        <v>872.76785714285711</v>
      </c>
      <c r="I68" s="4"/>
      <c r="J68" s="44">
        <f>G68+H68</f>
        <v>13372.767857142857</v>
      </c>
      <c r="K68" s="4">
        <v>600000</v>
      </c>
      <c r="L68" s="1">
        <v>240</v>
      </c>
      <c r="M68" s="1">
        <v>5</v>
      </c>
      <c r="N68" s="5">
        <f>M68/L68</f>
        <v>2.0833333333333332E-2</v>
      </c>
      <c r="O68" s="4">
        <f>K68/L68*M68</f>
        <v>12500</v>
      </c>
      <c r="P68" s="88">
        <f>M68*P4</f>
        <v>872.76785714285711</v>
      </c>
      <c r="Q68" s="4"/>
      <c r="R68" s="44">
        <f>O68+P68</f>
        <v>13372.767857142857</v>
      </c>
    </row>
    <row r="69" spans="2:18" x14ac:dyDescent="0.3">
      <c r="B69" s="6" t="s">
        <v>111</v>
      </c>
      <c r="C69" s="17"/>
      <c r="D69" s="6"/>
      <c r="E69" s="6"/>
      <c r="F69" s="6"/>
      <c r="G69" s="6"/>
      <c r="H69" s="92">
        <v>0.33</v>
      </c>
      <c r="I69" s="93">
        <f>G68*H69</f>
        <v>4125</v>
      </c>
      <c r="J69" s="44">
        <f>I69</f>
        <v>4125</v>
      </c>
      <c r="K69" s="17"/>
      <c r="L69" s="6"/>
      <c r="M69" s="6"/>
      <c r="N69" s="6"/>
      <c r="O69" s="6"/>
      <c r="P69" s="92">
        <v>0.5</v>
      </c>
      <c r="Q69" s="93">
        <f>O68*P69</f>
        <v>6250</v>
      </c>
      <c r="R69" s="44">
        <f>Q69</f>
        <v>6250</v>
      </c>
    </row>
    <row r="70" spans="2:18" x14ac:dyDescent="0.3">
      <c r="B70" s="6" t="s">
        <v>3</v>
      </c>
      <c r="C70" s="17"/>
      <c r="D70" s="6"/>
      <c r="E70" s="6"/>
      <c r="F70" s="6"/>
      <c r="G70" s="6"/>
      <c r="H70" s="6"/>
      <c r="I70" s="6"/>
      <c r="J70" s="95">
        <v>0</v>
      </c>
      <c r="K70" s="17"/>
      <c r="L70" s="6"/>
      <c r="M70" s="6"/>
      <c r="N70" s="6"/>
      <c r="O70" s="6"/>
      <c r="P70" s="6"/>
      <c r="Q70" s="6"/>
      <c r="R70" s="95">
        <f>(R68+15)*50%</f>
        <v>6693.8839285714284</v>
      </c>
    </row>
    <row r="71" spans="2:18" x14ac:dyDescent="0.3">
      <c r="J71" s="44"/>
      <c r="R71" s="97"/>
    </row>
    <row r="72" spans="2:18" x14ac:dyDescent="0.3">
      <c r="B72" s="59" t="s">
        <v>130</v>
      </c>
      <c r="C72" s="4">
        <v>250000</v>
      </c>
      <c r="D72" s="1">
        <v>240</v>
      </c>
      <c r="E72" s="1">
        <v>9</v>
      </c>
      <c r="F72" s="5">
        <f>E72/D72</f>
        <v>3.7499999999999999E-2</v>
      </c>
      <c r="G72" s="4">
        <f>C72/D72*E72</f>
        <v>9375</v>
      </c>
      <c r="H72" s="88">
        <f>E72*H4</f>
        <v>1570.9821428571427</v>
      </c>
      <c r="I72" s="4"/>
      <c r="J72" s="44">
        <f>G72+H72</f>
        <v>10945.982142857143</v>
      </c>
      <c r="K72" s="4">
        <v>250000</v>
      </c>
      <c r="L72" s="1">
        <v>240</v>
      </c>
      <c r="M72" s="1">
        <v>9</v>
      </c>
      <c r="N72" s="5">
        <f>M72/L72</f>
        <v>3.7499999999999999E-2</v>
      </c>
      <c r="O72" s="4">
        <f>K72/L72*M72</f>
        <v>9375</v>
      </c>
      <c r="P72" s="88">
        <f>M72*H4</f>
        <v>1570.9821428571427</v>
      </c>
      <c r="Q72" s="4"/>
      <c r="R72" s="44">
        <f>O72+P72</f>
        <v>10945.982142857143</v>
      </c>
    </row>
    <row r="73" spans="2:18" x14ac:dyDescent="0.3">
      <c r="B73" s="6" t="s">
        <v>111</v>
      </c>
      <c r="C73" s="17"/>
      <c r="D73" s="6"/>
      <c r="E73" s="6"/>
      <c r="F73" s="6"/>
      <c r="G73" s="6"/>
      <c r="H73" s="92">
        <v>0.33</v>
      </c>
      <c r="I73" s="93">
        <f>G72*H73</f>
        <v>3093.75</v>
      </c>
      <c r="J73" s="44">
        <f>I73</f>
        <v>3093.75</v>
      </c>
      <c r="K73" s="17"/>
      <c r="L73" s="6"/>
      <c r="M73" s="6"/>
      <c r="N73" s="6"/>
      <c r="O73" s="6"/>
      <c r="P73" s="92">
        <v>0.5</v>
      </c>
      <c r="Q73" s="93">
        <f>O72*P73</f>
        <v>4687.5</v>
      </c>
      <c r="R73" s="44">
        <f>Q73</f>
        <v>4687.5</v>
      </c>
    </row>
    <row r="74" spans="2:18" x14ac:dyDescent="0.3">
      <c r="B74" s="6" t="s">
        <v>3</v>
      </c>
      <c r="C74" s="17"/>
      <c r="D74" s="6"/>
      <c r="E74" s="6"/>
      <c r="F74" s="6"/>
      <c r="G74" s="6"/>
      <c r="H74" s="6"/>
      <c r="I74" s="6"/>
      <c r="J74" s="95">
        <v>0</v>
      </c>
      <c r="K74" s="17"/>
      <c r="L74" s="6"/>
      <c r="M74" s="6"/>
      <c r="N74" s="6"/>
      <c r="O74" s="6"/>
      <c r="P74" s="6"/>
      <c r="Q74" s="6"/>
      <c r="R74" s="95">
        <f>(R72+15)*50%</f>
        <v>5480.4910714285716</v>
      </c>
    </row>
    <row r="75" spans="2:18" x14ac:dyDescent="0.3">
      <c r="J75" s="44"/>
      <c r="R75" s="97"/>
    </row>
    <row r="76" spans="2:18" x14ac:dyDescent="0.3">
      <c r="B76" s="68" t="s">
        <v>131</v>
      </c>
      <c r="D76" s="1">
        <v>240</v>
      </c>
      <c r="E76" s="1">
        <v>9</v>
      </c>
      <c r="F76" s="5">
        <f>E76/D76</f>
        <v>3.7499999999999999E-2</v>
      </c>
      <c r="G76" s="4">
        <f>C76/D76*E76</f>
        <v>0</v>
      </c>
      <c r="H76" s="88"/>
      <c r="I76" s="4"/>
      <c r="J76" s="44">
        <v>30000</v>
      </c>
      <c r="K76" s="4"/>
      <c r="L76" s="1">
        <v>240</v>
      </c>
      <c r="M76" s="1">
        <v>9</v>
      </c>
      <c r="N76" s="5">
        <f>M76/L76</f>
        <v>3.7499999999999999E-2</v>
      </c>
      <c r="O76" s="4">
        <f>K76/L76*M76</f>
        <v>0</v>
      </c>
      <c r="P76" s="88"/>
      <c r="Q76" s="4"/>
      <c r="R76" s="44">
        <v>30000</v>
      </c>
    </row>
    <row r="77" spans="2:18" x14ac:dyDescent="0.3">
      <c r="B77" s="6" t="s">
        <v>111</v>
      </c>
      <c r="C77" s="17"/>
      <c r="D77" s="6"/>
      <c r="E77" s="6"/>
      <c r="F77" s="6"/>
      <c r="G77" s="6"/>
      <c r="H77" s="92">
        <v>0.33</v>
      </c>
      <c r="I77" s="93">
        <f>G76*H77</f>
        <v>0</v>
      </c>
      <c r="J77" s="44">
        <f>I77</f>
        <v>0</v>
      </c>
      <c r="K77" s="17"/>
      <c r="L77" s="6"/>
      <c r="M77" s="6"/>
      <c r="N77" s="6"/>
      <c r="O77" s="6"/>
      <c r="P77" s="92">
        <v>0.5</v>
      </c>
      <c r="Q77" s="93">
        <f>O76*P77</f>
        <v>0</v>
      </c>
      <c r="R77" s="44">
        <f>Q77</f>
        <v>0</v>
      </c>
    </row>
    <row r="78" spans="2:18" x14ac:dyDescent="0.3">
      <c r="B78" s="6" t="s">
        <v>3</v>
      </c>
      <c r="C78" s="17"/>
      <c r="D78" s="6"/>
      <c r="E78" s="6"/>
      <c r="F78" s="6"/>
      <c r="G78" s="6"/>
      <c r="H78" s="6"/>
      <c r="I78" s="6"/>
      <c r="J78" s="95">
        <v>0</v>
      </c>
      <c r="K78" s="17"/>
      <c r="L78" s="6"/>
      <c r="M78" s="6"/>
      <c r="N78" s="6"/>
      <c r="O78" s="6"/>
      <c r="P78" s="6"/>
      <c r="Q78" s="6"/>
      <c r="R78" s="95">
        <f>(R76+15)*50%</f>
        <v>15007.5</v>
      </c>
    </row>
    <row r="79" spans="2:18" x14ac:dyDescent="0.3">
      <c r="J79" s="44"/>
      <c r="R79" s="97"/>
    </row>
    <row r="80" spans="2:18" x14ac:dyDescent="0.3">
      <c r="B80" s="233" t="s">
        <v>132</v>
      </c>
      <c r="C80" s="4">
        <v>250000</v>
      </c>
      <c r="D80" s="1">
        <v>240</v>
      </c>
      <c r="E80" s="1">
        <v>9</v>
      </c>
      <c r="F80" s="5">
        <f>E80/D80</f>
        <v>3.7499999999999999E-2</v>
      </c>
      <c r="G80" s="4">
        <f>C80/D80*E80</f>
        <v>9375</v>
      </c>
      <c r="H80" s="88">
        <f>E80*H4</f>
        <v>1570.9821428571427</v>
      </c>
      <c r="I80" s="4"/>
      <c r="J80" s="44">
        <f>G80+H80</f>
        <v>10945.982142857143</v>
      </c>
      <c r="K80" s="4">
        <v>250000</v>
      </c>
      <c r="L80" s="1">
        <v>240</v>
      </c>
      <c r="M80" s="1">
        <v>9</v>
      </c>
      <c r="N80" s="5">
        <f>M80/L80</f>
        <v>3.7499999999999999E-2</v>
      </c>
      <c r="O80" s="4">
        <f>K80/L80*M80</f>
        <v>9375</v>
      </c>
      <c r="P80" s="88">
        <f>M80*P4</f>
        <v>1570.9821428571427</v>
      </c>
      <c r="Q80" s="4"/>
      <c r="R80" s="44">
        <f>O80+P80</f>
        <v>10945.982142857143</v>
      </c>
    </row>
    <row r="81" spans="2:21" x14ac:dyDescent="0.3">
      <c r="B81" s="6" t="s">
        <v>111</v>
      </c>
      <c r="C81" s="17"/>
      <c r="D81" s="6"/>
      <c r="E81" s="6"/>
      <c r="F81" s="6"/>
      <c r="G81" s="6"/>
      <c r="H81" s="92">
        <v>0.33</v>
      </c>
      <c r="I81" s="93">
        <f>G80*H81</f>
        <v>3093.75</v>
      </c>
      <c r="J81" s="44">
        <f>I81</f>
        <v>3093.75</v>
      </c>
      <c r="K81" s="17"/>
      <c r="L81" s="6"/>
      <c r="M81" s="6"/>
      <c r="N81" s="6"/>
      <c r="O81" s="6"/>
      <c r="P81" s="92">
        <v>0.33</v>
      </c>
      <c r="Q81" s="93">
        <f>O80*P81</f>
        <v>3093.75</v>
      </c>
      <c r="R81" s="44">
        <f>Q81</f>
        <v>3093.75</v>
      </c>
    </row>
    <row r="82" spans="2:21" x14ac:dyDescent="0.3">
      <c r="B82" s="6" t="s">
        <v>3</v>
      </c>
      <c r="C82" s="17"/>
      <c r="D82" s="6"/>
      <c r="E82" s="6"/>
      <c r="F82" s="6"/>
      <c r="G82" s="6"/>
      <c r="H82" s="6"/>
      <c r="I82" s="6"/>
      <c r="J82" s="95">
        <v>0</v>
      </c>
      <c r="K82" s="17"/>
      <c r="L82" s="6"/>
      <c r="M82" s="6"/>
      <c r="N82" s="6"/>
      <c r="O82" s="6"/>
      <c r="P82" s="6"/>
      <c r="Q82" s="6"/>
      <c r="R82" s="95">
        <f>(R80+15)*50%</f>
        <v>5480.4910714285716</v>
      </c>
    </row>
    <row r="83" spans="2:21" x14ac:dyDescent="0.3">
      <c r="J83" s="44"/>
      <c r="R83" s="97"/>
    </row>
    <row r="84" spans="2:21" x14ac:dyDescent="0.3">
      <c r="B84" s="68" t="s">
        <v>127</v>
      </c>
      <c r="C84" s="4">
        <v>250000</v>
      </c>
      <c r="D84" s="1">
        <v>240</v>
      </c>
      <c r="E84" s="1">
        <v>15</v>
      </c>
      <c r="F84" s="5">
        <f>E84/D84</f>
        <v>6.25E-2</v>
      </c>
      <c r="G84" s="4">
        <f>C84/D84*E84</f>
        <v>15625.000000000002</v>
      </c>
      <c r="H84" s="88">
        <f>E84*H4</f>
        <v>2618.3035714285711</v>
      </c>
      <c r="I84" s="4"/>
      <c r="J84" s="44">
        <f>G84+H84</f>
        <v>18243.303571428572</v>
      </c>
      <c r="K84" s="4">
        <v>250000</v>
      </c>
      <c r="L84" s="1">
        <v>240</v>
      </c>
      <c r="M84" s="1">
        <v>15</v>
      </c>
      <c r="N84" s="5">
        <f>M84/L84</f>
        <v>6.25E-2</v>
      </c>
      <c r="O84" s="4">
        <f>K84/L84*M84</f>
        <v>15625.000000000002</v>
      </c>
      <c r="P84" s="88">
        <f>M84*P4</f>
        <v>2618.3035714285711</v>
      </c>
      <c r="Q84" s="4"/>
      <c r="R84" s="44">
        <f>O84+P84</f>
        <v>18243.303571428572</v>
      </c>
    </row>
    <row r="85" spans="2:21" x14ac:dyDescent="0.3">
      <c r="B85" s="6" t="s">
        <v>111</v>
      </c>
      <c r="C85" s="17"/>
      <c r="D85" s="6"/>
      <c r="E85" s="6"/>
      <c r="F85" s="6"/>
      <c r="G85" s="6"/>
      <c r="H85" s="92">
        <v>0.33</v>
      </c>
      <c r="I85" s="93">
        <f>G84*H85</f>
        <v>5156.2500000000009</v>
      </c>
      <c r="J85" s="44">
        <f>I85</f>
        <v>5156.2500000000009</v>
      </c>
      <c r="K85" s="17"/>
      <c r="L85" s="6"/>
      <c r="M85" s="6"/>
      <c r="N85" s="6"/>
      <c r="O85" s="6"/>
      <c r="P85" s="92">
        <v>0.5</v>
      </c>
      <c r="Q85" s="93">
        <f>O84*P85</f>
        <v>7812.5000000000009</v>
      </c>
      <c r="R85" s="44">
        <f>Q85</f>
        <v>7812.5000000000009</v>
      </c>
    </row>
    <row r="86" spans="2:21" x14ac:dyDescent="0.3">
      <c r="B86" s="6" t="s">
        <v>3</v>
      </c>
      <c r="C86" s="17"/>
      <c r="D86" s="6"/>
      <c r="E86" s="6"/>
      <c r="F86" s="6"/>
      <c r="G86" s="6"/>
      <c r="H86" s="6"/>
      <c r="I86" s="6"/>
      <c r="J86" s="95">
        <v>0</v>
      </c>
      <c r="K86" s="17"/>
      <c r="L86" s="6"/>
      <c r="M86" s="6"/>
      <c r="N86" s="6"/>
      <c r="O86" s="6"/>
      <c r="P86" s="6"/>
      <c r="Q86" s="6"/>
      <c r="R86" s="95">
        <f>(R84+15)*50%</f>
        <v>9129.1517857142862</v>
      </c>
    </row>
    <row r="87" spans="2:21" x14ac:dyDescent="0.3">
      <c r="J87" s="44"/>
      <c r="R87" s="97"/>
    </row>
    <row r="88" spans="2:21" x14ac:dyDescent="0.3">
      <c r="J88" s="44"/>
      <c r="R88" s="97"/>
    </row>
    <row r="89" spans="2:21" ht="15" thickBot="1" x14ac:dyDescent="0.35">
      <c r="B89" s="100" t="s">
        <v>117</v>
      </c>
      <c r="C89" s="11"/>
      <c r="D89" s="7"/>
      <c r="E89" s="7"/>
      <c r="F89" s="7"/>
      <c r="G89" s="7"/>
      <c r="H89" s="7"/>
      <c r="I89" s="7"/>
      <c r="J89" s="96">
        <f>SUM(J7:J87)</f>
        <v>346170.23809523816</v>
      </c>
      <c r="K89" s="7"/>
      <c r="L89" s="7"/>
      <c r="M89" s="7"/>
      <c r="N89" s="7"/>
      <c r="O89" s="7"/>
      <c r="P89" s="7"/>
      <c r="Q89" s="7"/>
      <c r="R89" s="101">
        <f>SUM(R7:R87)</f>
        <v>626129.16666666663</v>
      </c>
    </row>
    <row r="90" spans="2:21" x14ac:dyDescent="0.3">
      <c r="J90" s="43"/>
      <c r="K90" s="166"/>
      <c r="L90" s="166"/>
      <c r="M90" s="166"/>
      <c r="N90" s="166"/>
      <c r="O90" s="166"/>
      <c r="P90" s="166"/>
      <c r="Q90" s="166"/>
      <c r="R90" s="43"/>
    </row>
    <row r="91" spans="2:21" x14ac:dyDescent="0.3">
      <c r="B91" s="172"/>
      <c r="C91" s="112"/>
      <c r="D91" s="172"/>
      <c r="E91" s="172"/>
      <c r="F91" s="172"/>
      <c r="G91" s="172"/>
      <c r="H91" s="172"/>
      <c r="I91" s="172"/>
      <c r="J91" s="112"/>
      <c r="K91" s="112"/>
      <c r="L91" s="172"/>
      <c r="M91" s="172"/>
      <c r="N91" s="172"/>
      <c r="O91" s="172"/>
      <c r="P91" s="172"/>
      <c r="Q91" s="172"/>
      <c r="R91" s="112"/>
      <c r="S91" s="172"/>
      <c r="T91" s="172"/>
      <c r="U91" s="112"/>
    </row>
    <row r="92" spans="2:21" ht="15" thickBot="1" x14ac:dyDescent="0.35">
      <c r="B92" s="238" t="s">
        <v>285</v>
      </c>
      <c r="C92" s="236"/>
      <c r="D92" s="239"/>
      <c r="E92" s="239"/>
      <c r="F92" s="239"/>
      <c r="G92" s="239"/>
      <c r="H92" s="239"/>
      <c r="I92" s="239"/>
      <c r="J92" s="236">
        <f>J8+J9+J48+J49+J72+J73</f>
        <v>59278.869047619053</v>
      </c>
      <c r="K92" s="112"/>
      <c r="L92" s="172"/>
      <c r="M92" s="172"/>
      <c r="N92" s="172"/>
      <c r="O92" s="172"/>
      <c r="P92" s="172"/>
      <c r="Q92" s="172"/>
      <c r="R92" s="112"/>
      <c r="S92" s="172"/>
      <c r="T92" s="172"/>
      <c r="U92" s="112"/>
    </row>
    <row r="93" spans="2:21" x14ac:dyDescent="0.3">
      <c r="B93" s="172"/>
      <c r="C93" s="112"/>
      <c r="D93" s="172"/>
      <c r="E93" s="172"/>
      <c r="F93" s="172"/>
      <c r="G93" s="172"/>
      <c r="H93" s="172"/>
      <c r="I93" s="172"/>
      <c r="J93" s="112"/>
      <c r="K93" s="112"/>
      <c r="L93" s="172"/>
      <c r="M93" s="172"/>
      <c r="N93" s="172"/>
      <c r="O93" s="172"/>
      <c r="P93" s="172"/>
      <c r="Q93" s="172"/>
      <c r="R93" s="112"/>
      <c r="S93" s="172"/>
      <c r="T93" s="172"/>
      <c r="U93" s="112"/>
    </row>
    <row r="94" spans="2:21" ht="15" thickBot="1" x14ac:dyDescent="0.35">
      <c r="B94" s="240" t="s">
        <v>286</v>
      </c>
      <c r="C94" s="236"/>
      <c r="D94" s="239"/>
      <c r="E94" s="239"/>
      <c r="F94" s="239"/>
      <c r="G94" s="239"/>
      <c r="H94" s="239"/>
      <c r="I94" s="239"/>
      <c r="J94" s="237">
        <f>J12+J13+J20+J21+J28+J29+J32+J33+J40+J41+J52+J53+J56+J57+J60+J61+J64+J65+J76+J77+J84+J85</f>
        <v>140023.66071428571</v>
      </c>
      <c r="K94" s="172"/>
      <c r="L94" s="172"/>
      <c r="M94" s="172"/>
      <c r="N94" s="172"/>
      <c r="O94" s="172"/>
      <c r="P94" s="172"/>
      <c r="Q94" s="172"/>
      <c r="R94" s="112"/>
      <c r="S94" s="172"/>
      <c r="T94" s="172"/>
      <c r="U94" s="112"/>
    </row>
    <row r="95" spans="2:21" x14ac:dyDescent="0.3">
      <c r="B95" s="172"/>
      <c r="C95" s="112"/>
      <c r="D95" s="172"/>
      <c r="E95" s="172"/>
      <c r="F95" s="172"/>
      <c r="G95" s="172"/>
      <c r="H95" s="172"/>
      <c r="I95" s="172"/>
      <c r="J95" s="112"/>
      <c r="K95" s="172"/>
      <c r="L95" s="172"/>
      <c r="M95" s="172"/>
      <c r="N95" s="172"/>
      <c r="O95" s="172"/>
      <c r="P95" s="172"/>
      <c r="Q95" s="172"/>
      <c r="R95" s="112"/>
      <c r="S95" s="172"/>
      <c r="T95" s="172"/>
      <c r="U95" s="112"/>
    </row>
    <row r="96" spans="2:21" ht="15" thickBot="1" x14ac:dyDescent="0.35">
      <c r="B96" s="241" t="s">
        <v>287</v>
      </c>
      <c r="C96" s="236"/>
      <c r="D96" s="239"/>
      <c r="E96" s="239"/>
      <c r="F96" s="239"/>
      <c r="G96" s="239"/>
      <c r="H96" s="239"/>
      <c r="I96" s="239"/>
      <c r="J96" s="236">
        <f>J16+J17+J24+J25+J36+J37+J44+J45+J6+J68+J69+J80+J81</f>
        <v>146867.70833333331</v>
      </c>
      <c r="K96" s="172"/>
      <c r="L96" s="172"/>
      <c r="M96" s="172"/>
      <c r="N96" s="172"/>
      <c r="O96" s="172"/>
      <c r="P96" s="172"/>
      <c r="Q96" s="172"/>
      <c r="R96" s="112"/>
      <c r="S96" s="172"/>
      <c r="T96" s="172"/>
      <c r="U96" s="112"/>
    </row>
    <row r="97" spans="2:21" x14ac:dyDescent="0.3">
      <c r="B97" s="172"/>
      <c r="C97" s="112"/>
      <c r="D97" s="172"/>
      <c r="E97" s="172"/>
      <c r="F97" s="172"/>
      <c r="G97" s="172"/>
      <c r="H97" s="172"/>
      <c r="I97" s="172"/>
      <c r="J97" s="112"/>
      <c r="K97" s="172"/>
      <c r="L97" s="172"/>
      <c r="M97" s="172"/>
      <c r="N97" s="172"/>
      <c r="O97" s="172"/>
      <c r="P97" s="172"/>
      <c r="Q97" s="172"/>
      <c r="R97" s="112"/>
      <c r="S97" s="172"/>
      <c r="T97" s="172"/>
      <c r="U97" s="112"/>
    </row>
    <row r="98" spans="2:21" ht="15" thickBot="1" x14ac:dyDescent="0.35">
      <c r="B98" s="172"/>
      <c r="C98" s="112"/>
      <c r="D98" s="172"/>
      <c r="E98" s="172"/>
      <c r="F98" s="172"/>
      <c r="G98" s="172"/>
      <c r="H98" s="172"/>
      <c r="I98" s="172"/>
      <c r="J98" s="235">
        <f>SUM(J92:J97)</f>
        <v>346170.23809523811</v>
      </c>
      <c r="K98" s="172"/>
      <c r="L98" s="172"/>
      <c r="M98" s="172"/>
      <c r="N98" s="172"/>
      <c r="O98" s="172"/>
      <c r="P98" s="172"/>
      <c r="Q98" s="172"/>
      <c r="R98" s="112"/>
      <c r="S98" s="172"/>
      <c r="T98" s="172"/>
      <c r="U98" s="112"/>
    </row>
    <row r="99" spans="2:21" ht="15" thickTop="1" x14ac:dyDescent="0.3">
      <c r="B99" s="172"/>
      <c r="C99" s="112"/>
      <c r="D99" s="172"/>
      <c r="E99" s="172"/>
      <c r="F99" s="172"/>
      <c r="G99" s="172"/>
      <c r="H99" s="172"/>
      <c r="I99" s="172"/>
      <c r="J99" s="112"/>
      <c r="K99" s="172"/>
      <c r="L99" s="172"/>
      <c r="M99" s="172"/>
      <c r="N99" s="172"/>
      <c r="O99" s="172"/>
      <c r="P99" s="172"/>
      <c r="Q99" s="172"/>
      <c r="R99" s="112"/>
      <c r="S99" s="172"/>
      <c r="T99" s="172"/>
      <c r="U99" s="112"/>
    </row>
    <row r="100" spans="2:21" x14ac:dyDescent="0.3">
      <c r="B100" s="172"/>
      <c r="C100" s="112"/>
      <c r="D100" s="172"/>
      <c r="E100" s="172"/>
      <c r="F100" s="172"/>
      <c r="G100" s="172"/>
      <c r="H100" s="172"/>
      <c r="I100" s="172"/>
      <c r="J100" s="112"/>
      <c r="K100" s="172"/>
      <c r="L100" s="172"/>
      <c r="M100" s="172"/>
      <c r="N100" s="172"/>
      <c r="O100" s="172"/>
      <c r="P100" s="172"/>
      <c r="Q100" s="172"/>
      <c r="R100" s="112"/>
      <c r="S100" s="172"/>
      <c r="T100" s="172"/>
      <c r="U100" s="112"/>
    </row>
    <row r="101" spans="2:21" x14ac:dyDescent="0.3">
      <c r="B101" s="172"/>
      <c r="C101" s="112"/>
      <c r="D101" s="172"/>
      <c r="E101" s="172"/>
      <c r="F101" s="172"/>
      <c r="G101" s="172"/>
      <c r="H101" s="172"/>
      <c r="I101" s="172"/>
      <c r="J101" s="112"/>
      <c r="K101" s="172"/>
      <c r="L101" s="172"/>
      <c r="M101" s="172"/>
      <c r="N101" s="172"/>
      <c r="O101" s="172"/>
      <c r="P101" s="172"/>
      <c r="Q101" s="172"/>
      <c r="R101" s="112"/>
      <c r="S101" s="172"/>
      <c r="T101" s="172"/>
      <c r="U101" s="112"/>
    </row>
    <row r="102" spans="2:21" x14ac:dyDescent="0.3">
      <c r="B102" s="172"/>
      <c r="C102" s="112"/>
      <c r="D102" s="172"/>
      <c r="E102" s="172"/>
      <c r="F102" s="172"/>
      <c r="G102" s="172"/>
      <c r="H102" s="172"/>
      <c r="I102" s="172"/>
      <c r="J102" s="112"/>
      <c r="K102" s="172"/>
      <c r="L102" s="172"/>
      <c r="M102" s="172"/>
      <c r="N102" s="172"/>
      <c r="O102" s="172"/>
      <c r="P102" s="172"/>
      <c r="Q102" s="172"/>
      <c r="R102" s="112"/>
      <c r="S102" s="172"/>
      <c r="T102" s="172"/>
      <c r="U102" s="112"/>
    </row>
    <row r="103" spans="2:21" x14ac:dyDescent="0.3">
      <c r="B103" s="172"/>
      <c r="C103" s="112"/>
      <c r="D103" s="172"/>
      <c r="E103" s="172"/>
      <c r="F103" s="172"/>
      <c r="G103" s="172"/>
      <c r="H103" s="172"/>
      <c r="I103" s="172"/>
      <c r="J103" s="112"/>
      <c r="K103" s="172"/>
      <c r="L103" s="172"/>
      <c r="M103" s="172"/>
      <c r="N103" s="172"/>
      <c r="O103" s="172"/>
      <c r="P103" s="172"/>
      <c r="Q103" s="172"/>
      <c r="R103" s="112"/>
      <c r="S103" s="172"/>
      <c r="T103" s="172"/>
      <c r="U103" s="112"/>
    </row>
    <row r="104" spans="2:21" x14ac:dyDescent="0.3">
      <c r="B104" s="172"/>
      <c r="C104" s="112"/>
      <c r="D104" s="172"/>
      <c r="E104" s="172"/>
      <c r="F104" s="172"/>
      <c r="G104" s="172"/>
      <c r="H104" s="172"/>
      <c r="I104" s="172"/>
      <c r="J104" s="112"/>
      <c r="K104" s="172"/>
      <c r="L104" s="172"/>
      <c r="M104" s="172"/>
      <c r="N104" s="172"/>
      <c r="O104" s="172"/>
      <c r="P104" s="172"/>
      <c r="Q104" s="172"/>
      <c r="R104" s="112"/>
      <c r="S104" s="172"/>
      <c r="T104" s="172"/>
      <c r="U104" s="112"/>
    </row>
    <row r="105" spans="2:21" x14ac:dyDescent="0.3"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12"/>
    </row>
    <row r="106" spans="2:21" x14ac:dyDescent="0.3"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12"/>
    </row>
    <row r="107" spans="2:21" x14ac:dyDescent="0.3"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12"/>
    </row>
    <row r="108" spans="2:21" x14ac:dyDescent="0.3"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12"/>
    </row>
    <row r="109" spans="2:21" x14ac:dyDescent="0.3">
      <c r="B109" s="172"/>
      <c r="C109" s="112"/>
      <c r="D109" s="172"/>
      <c r="E109" s="172"/>
      <c r="F109" s="172"/>
      <c r="G109" s="172"/>
      <c r="H109" s="172"/>
      <c r="I109" s="172"/>
      <c r="J109" s="112"/>
      <c r="K109" s="172"/>
      <c r="L109" s="172"/>
      <c r="M109" s="172"/>
      <c r="N109" s="172"/>
      <c r="O109" s="172"/>
      <c r="P109" s="172"/>
      <c r="Q109" s="172"/>
      <c r="R109" s="112"/>
      <c r="S109" s="172"/>
      <c r="T109" s="172"/>
      <c r="U109" s="112"/>
    </row>
    <row r="110" spans="2:21" x14ac:dyDescent="0.3">
      <c r="B110" s="172"/>
      <c r="C110" s="112"/>
      <c r="D110" s="172"/>
      <c r="E110" s="172"/>
      <c r="F110" s="172"/>
      <c r="G110" s="172"/>
      <c r="H110" s="172"/>
      <c r="I110" s="172"/>
      <c r="J110" s="112"/>
      <c r="K110" s="172"/>
      <c r="L110" s="172"/>
      <c r="M110" s="172"/>
      <c r="N110" s="172"/>
      <c r="O110" s="172"/>
      <c r="P110" s="172"/>
      <c r="Q110" s="172"/>
      <c r="R110" s="112"/>
      <c r="S110" s="172"/>
      <c r="T110" s="172"/>
      <c r="U110" s="112"/>
    </row>
    <row r="111" spans="2:21" x14ac:dyDescent="0.3">
      <c r="B111" s="172"/>
      <c r="C111" s="112"/>
      <c r="D111" s="172"/>
      <c r="E111" s="172"/>
      <c r="F111" s="172"/>
      <c r="G111" s="172"/>
      <c r="H111" s="172"/>
      <c r="I111" s="172"/>
      <c r="J111" s="112"/>
      <c r="K111" s="172"/>
      <c r="L111" s="172"/>
      <c r="M111" s="172"/>
      <c r="N111" s="172"/>
      <c r="O111" s="172"/>
      <c r="P111" s="172"/>
      <c r="Q111" s="172"/>
      <c r="R111" s="112"/>
      <c r="S111" s="172"/>
      <c r="T111" s="172"/>
      <c r="U111" s="112"/>
    </row>
    <row r="112" spans="2:21" x14ac:dyDescent="0.3">
      <c r="B112" s="172"/>
      <c r="C112" s="112"/>
      <c r="D112" s="172"/>
      <c r="E112" s="172"/>
      <c r="F112" s="172"/>
      <c r="G112" s="172"/>
      <c r="H112" s="172"/>
      <c r="I112" s="172"/>
      <c r="J112" s="112"/>
      <c r="K112" s="172"/>
      <c r="L112" s="172"/>
      <c r="M112" s="172"/>
      <c r="N112" s="172"/>
      <c r="O112" s="172"/>
      <c r="P112" s="172"/>
      <c r="Q112" s="172"/>
      <c r="R112" s="112"/>
      <c r="S112" s="172"/>
      <c r="T112" s="172"/>
      <c r="U112" s="112"/>
    </row>
    <row r="113" spans="2:21" x14ac:dyDescent="0.3">
      <c r="B113" s="172"/>
      <c r="C113" s="112"/>
      <c r="D113" s="172"/>
      <c r="E113" s="172"/>
      <c r="F113" s="172"/>
      <c r="G113" s="172"/>
      <c r="H113" s="172"/>
      <c r="I113" s="172"/>
      <c r="J113" s="112"/>
      <c r="K113" s="172"/>
      <c r="L113" s="172"/>
      <c r="M113" s="172"/>
      <c r="N113" s="172"/>
      <c r="O113" s="172"/>
      <c r="P113" s="172"/>
      <c r="Q113" s="172"/>
      <c r="R113" s="112"/>
      <c r="S113" s="172"/>
      <c r="T113" s="172"/>
      <c r="U113" s="112"/>
    </row>
    <row r="114" spans="2:21" x14ac:dyDescent="0.3">
      <c r="B114" s="172"/>
      <c r="C114" s="112"/>
      <c r="D114" s="172"/>
      <c r="E114" s="172"/>
      <c r="F114" s="172"/>
      <c r="G114" s="172"/>
      <c r="H114" s="172"/>
      <c r="I114" s="172"/>
      <c r="J114" s="112"/>
      <c r="K114" s="172"/>
      <c r="L114" s="172"/>
      <c r="M114" s="172"/>
      <c r="N114" s="172"/>
      <c r="O114" s="172"/>
      <c r="P114" s="172"/>
      <c r="Q114" s="172"/>
      <c r="R114" s="112"/>
      <c r="S114" s="172"/>
      <c r="T114" s="172"/>
      <c r="U114" s="112"/>
    </row>
    <row r="115" spans="2:21" x14ac:dyDescent="0.3">
      <c r="B115" s="172"/>
      <c r="C115" s="112"/>
      <c r="D115" s="172"/>
      <c r="E115" s="172"/>
      <c r="F115" s="172"/>
      <c r="G115" s="172"/>
      <c r="H115" s="172"/>
      <c r="I115" s="172"/>
      <c r="J115" s="112"/>
      <c r="K115" s="172"/>
      <c r="L115" s="172"/>
      <c r="M115" s="172"/>
      <c r="N115" s="172"/>
      <c r="O115" s="172"/>
      <c r="P115" s="172"/>
      <c r="Q115" s="172"/>
      <c r="R115" s="112"/>
      <c r="S115" s="172"/>
      <c r="T115" s="172"/>
      <c r="U115" s="112"/>
    </row>
    <row r="116" spans="2:21" x14ac:dyDescent="0.3">
      <c r="B116" s="172"/>
      <c r="C116" s="112"/>
      <c r="D116" s="172"/>
      <c r="E116" s="172"/>
      <c r="F116" s="172"/>
      <c r="G116" s="172"/>
      <c r="H116" s="172"/>
      <c r="I116" s="172"/>
      <c r="J116" s="112"/>
      <c r="K116" s="172"/>
      <c r="L116" s="172"/>
      <c r="M116" s="172"/>
      <c r="N116" s="172"/>
      <c r="O116" s="172"/>
      <c r="P116" s="172"/>
      <c r="Q116" s="172"/>
      <c r="R116" s="112"/>
      <c r="S116" s="172"/>
      <c r="T116" s="172"/>
      <c r="U116" s="112"/>
    </row>
    <row r="117" spans="2:21" x14ac:dyDescent="0.3">
      <c r="B117" s="172"/>
      <c r="C117" s="112"/>
      <c r="D117" s="172"/>
      <c r="E117" s="172"/>
      <c r="F117" s="172"/>
      <c r="G117" s="172"/>
      <c r="H117" s="172"/>
      <c r="I117" s="172"/>
      <c r="J117" s="112"/>
      <c r="K117" s="172"/>
      <c r="L117" s="172"/>
      <c r="M117" s="172"/>
      <c r="N117" s="172"/>
      <c r="O117" s="172"/>
      <c r="P117" s="172"/>
      <c r="Q117" s="172"/>
      <c r="R117" s="112"/>
      <c r="S117" s="172"/>
      <c r="T117" s="172"/>
      <c r="U117" s="112"/>
    </row>
    <row r="118" spans="2:21" x14ac:dyDescent="0.3">
      <c r="B118" s="172"/>
      <c r="C118" s="112"/>
      <c r="D118" s="172"/>
      <c r="E118" s="172"/>
      <c r="F118" s="172"/>
      <c r="G118" s="172"/>
      <c r="H118" s="172"/>
      <c r="I118" s="172"/>
      <c r="J118" s="112"/>
      <c r="K118" s="172"/>
      <c r="L118" s="172"/>
      <c r="M118" s="172"/>
      <c r="N118" s="172"/>
      <c r="O118" s="172"/>
      <c r="P118" s="172"/>
      <c r="Q118" s="172"/>
      <c r="R118" s="112"/>
      <c r="S118" s="172"/>
      <c r="T118" s="172"/>
      <c r="U118" s="112"/>
    </row>
    <row r="119" spans="2:21" x14ac:dyDescent="0.3">
      <c r="B119" s="172"/>
      <c r="C119" s="112"/>
      <c r="D119" s="172"/>
      <c r="E119" s="172"/>
      <c r="F119" s="172"/>
      <c r="G119" s="172"/>
      <c r="H119" s="172"/>
      <c r="I119" s="172"/>
      <c r="J119" s="112"/>
      <c r="K119" s="172"/>
      <c r="L119" s="172"/>
      <c r="M119" s="172"/>
      <c r="N119" s="172"/>
      <c r="O119" s="172"/>
      <c r="P119" s="172"/>
      <c r="Q119" s="172"/>
      <c r="R119" s="112"/>
      <c r="S119" s="172"/>
      <c r="T119" s="172"/>
      <c r="U119" s="112"/>
    </row>
    <row r="120" spans="2:21" x14ac:dyDescent="0.3">
      <c r="B120" s="172"/>
      <c r="C120" s="112"/>
      <c r="D120" s="172"/>
      <c r="E120" s="172"/>
      <c r="F120" s="172"/>
      <c r="G120" s="172"/>
      <c r="H120" s="172"/>
      <c r="I120" s="172"/>
      <c r="J120" s="112"/>
      <c r="K120" s="172"/>
      <c r="L120" s="172"/>
      <c r="M120" s="172"/>
      <c r="N120" s="172"/>
      <c r="O120" s="172"/>
      <c r="P120" s="172"/>
      <c r="Q120" s="172"/>
      <c r="R120" s="112"/>
      <c r="S120" s="172"/>
      <c r="T120" s="172"/>
      <c r="U120" s="112"/>
    </row>
    <row r="121" spans="2:21" x14ac:dyDescent="0.3">
      <c r="J121" s="44"/>
      <c r="R121" s="44"/>
    </row>
    <row r="122" spans="2:21" x14ac:dyDescent="0.3">
      <c r="J122" s="44"/>
      <c r="R122" s="44"/>
    </row>
    <row r="123" spans="2:21" x14ac:dyDescent="0.3">
      <c r="J123" s="44"/>
      <c r="R123" s="44"/>
    </row>
    <row r="124" spans="2:21" x14ac:dyDescent="0.3">
      <c r="J124" s="44"/>
      <c r="R124" s="44"/>
    </row>
    <row r="125" spans="2:21" x14ac:dyDescent="0.3">
      <c r="J125" s="44"/>
      <c r="R125" s="44"/>
    </row>
    <row r="126" spans="2:21" x14ac:dyDescent="0.3">
      <c r="J126" s="44"/>
      <c r="R126" s="44"/>
    </row>
    <row r="127" spans="2:21" x14ac:dyDescent="0.3">
      <c r="J127" s="44"/>
      <c r="R127" s="44"/>
    </row>
    <row r="128" spans="2:21" x14ac:dyDescent="0.3">
      <c r="J128" s="44"/>
      <c r="R128" s="44"/>
    </row>
    <row r="129" spans="10:18" x14ac:dyDescent="0.3">
      <c r="J129" s="44"/>
      <c r="R129" s="44"/>
    </row>
    <row r="130" spans="10:18" x14ac:dyDescent="0.3">
      <c r="J130" s="44"/>
      <c r="R130" s="44"/>
    </row>
    <row r="131" spans="10:18" x14ac:dyDescent="0.3">
      <c r="J131" s="44"/>
      <c r="R131" s="44"/>
    </row>
    <row r="132" spans="10:18" x14ac:dyDescent="0.3">
      <c r="J132" s="44"/>
      <c r="R132" s="44"/>
    </row>
    <row r="133" spans="10:18" x14ac:dyDescent="0.3">
      <c r="J133" s="44"/>
      <c r="R133" s="44"/>
    </row>
    <row r="134" spans="10:18" x14ac:dyDescent="0.3">
      <c r="J134" s="44"/>
      <c r="R134" s="44"/>
    </row>
    <row r="135" spans="10:18" x14ac:dyDescent="0.3">
      <c r="J135" s="44"/>
      <c r="R135" s="44"/>
    </row>
    <row r="136" spans="10:18" x14ac:dyDescent="0.3">
      <c r="J136" s="44"/>
      <c r="R136" s="44"/>
    </row>
    <row r="137" spans="10:18" x14ac:dyDescent="0.3">
      <c r="J137" s="44"/>
      <c r="R137" s="44"/>
    </row>
    <row r="138" spans="10:18" x14ac:dyDescent="0.3">
      <c r="J138" s="44"/>
      <c r="R138" s="44"/>
    </row>
    <row r="139" spans="10:18" x14ac:dyDescent="0.3">
      <c r="J139" s="44"/>
      <c r="R139" s="44"/>
    </row>
    <row r="140" spans="10:18" x14ac:dyDescent="0.3">
      <c r="J140" s="44"/>
      <c r="R140" s="44"/>
    </row>
    <row r="141" spans="10:18" x14ac:dyDescent="0.3">
      <c r="J141" s="44"/>
      <c r="R141" s="44"/>
    </row>
    <row r="142" spans="10:18" x14ac:dyDescent="0.3">
      <c r="J142" s="44"/>
      <c r="R142" s="44"/>
    </row>
    <row r="143" spans="10:18" x14ac:dyDescent="0.3">
      <c r="J143" s="44"/>
      <c r="R143" s="44"/>
    </row>
    <row r="144" spans="10:18" x14ac:dyDescent="0.3">
      <c r="J144" s="44"/>
      <c r="R144" s="44"/>
    </row>
    <row r="145" spans="3:18" x14ac:dyDescent="0.3">
      <c r="J145" s="44"/>
      <c r="R145" s="44"/>
    </row>
    <row r="146" spans="3:18" x14ac:dyDescent="0.3">
      <c r="J146" s="44"/>
      <c r="R146" s="44"/>
    </row>
    <row r="147" spans="3:18" x14ac:dyDescent="0.3">
      <c r="J147" s="44"/>
      <c r="R147" s="44"/>
    </row>
    <row r="148" spans="3:18" x14ac:dyDescent="0.3">
      <c r="J148" s="44"/>
      <c r="R148" s="44"/>
    </row>
    <row r="149" spans="3:18" x14ac:dyDescent="0.3">
      <c r="J149" s="44"/>
      <c r="R149" s="44"/>
    </row>
    <row r="150" spans="3:18" x14ac:dyDescent="0.3">
      <c r="J150" s="44"/>
      <c r="R150" s="2"/>
    </row>
    <row r="151" spans="3:18" x14ac:dyDescent="0.3">
      <c r="J151" s="4"/>
      <c r="R151" s="2"/>
    </row>
    <row r="152" spans="3:18" x14ac:dyDescent="0.3">
      <c r="J152" s="4"/>
      <c r="R152" s="2"/>
    </row>
    <row r="153" spans="3:18" x14ac:dyDescent="0.3">
      <c r="J153" s="4"/>
      <c r="R153" s="2"/>
    </row>
    <row r="154" spans="3:18" x14ac:dyDescent="0.3">
      <c r="J154" s="4"/>
      <c r="R154" s="2"/>
    </row>
    <row r="155" spans="3:18" x14ac:dyDescent="0.3">
      <c r="J155" s="4"/>
      <c r="R155" s="2"/>
    </row>
    <row r="156" spans="3:18" x14ac:dyDescent="0.3">
      <c r="C156" s="1"/>
    </row>
    <row r="157" spans="3:18" x14ac:dyDescent="0.3">
      <c r="C157" s="1"/>
    </row>
    <row r="158" spans="3:18" x14ac:dyDescent="0.3">
      <c r="C158" s="1"/>
    </row>
    <row r="159" spans="3:18" x14ac:dyDescent="0.3">
      <c r="C159" s="1"/>
    </row>
    <row r="160" spans="3:18" x14ac:dyDescent="0.3">
      <c r="J160" s="4"/>
    </row>
    <row r="161" spans="10:10" x14ac:dyDescent="0.3">
      <c r="J161" s="4"/>
    </row>
    <row r="162" spans="10:10" x14ac:dyDescent="0.3">
      <c r="J162" s="4"/>
    </row>
    <row r="163" spans="10:10" x14ac:dyDescent="0.3">
      <c r="J163" s="4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50"/>
  <sheetViews>
    <sheetView workbookViewId="0">
      <selection activeCell="B4" sqref="B4"/>
    </sheetView>
  </sheetViews>
  <sheetFormatPr defaultRowHeight="14.4" x14ac:dyDescent="0.3"/>
  <cols>
    <col min="1" max="1" width="2.88671875" style="1" customWidth="1"/>
    <col min="2" max="2" width="47.88671875" style="1" customWidth="1"/>
    <col min="3" max="3" width="11.21875" style="4" bestFit="1" customWidth="1"/>
    <col min="4" max="4" width="9" style="1" bestFit="1" customWidth="1"/>
    <col min="5" max="5" width="6.6640625" style="1" bestFit="1" customWidth="1"/>
    <col min="6" max="6" width="6.6640625" style="1" customWidth="1"/>
    <col min="7" max="7" width="8.77734375" style="1" bestFit="1" customWidth="1"/>
    <col min="8" max="8" width="14" style="1" bestFit="1" customWidth="1"/>
    <col min="9" max="9" width="10" style="1" customWidth="1"/>
    <col min="10" max="10" width="10.44140625" style="1" customWidth="1"/>
    <col min="11" max="11" width="10.21875" style="1" bestFit="1" customWidth="1"/>
    <col min="12" max="14" width="8.88671875" style="1"/>
    <col min="15" max="15" width="8.21875" style="1" customWidth="1"/>
    <col min="16" max="16" width="11.88671875" style="1" bestFit="1" customWidth="1"/>
    <col min="17" max="17" width="10.33203125" style="1" bestFit="1" customWidth="1"/>
    <col min="18" max="18" width="10.88671875" style="1" customWidth="1"/>
    <col min="19" max="19" width="8.88671875" style="1"/>
    <col min="20" max="20" width="16.88671875" style="1" bestFit="1" customWidth="1"/>
    <col min="21" max="21" width="8.88671875" style="4" customWidth="1"/>
    <col min="22" max="22" width="6.6640625" style="5" customWidth="1"/>
    <col min="23" max="23" width="9.21875" style="4" bestFit="1" customWidth="1"/>
    <col min="24" max="16384" width="8.88671875" style="1"/>
  </cols>
  <sheetData>
    <row r="1" spans="1:24" s="21" customFormat="1" ht="15" thickBot="1" x14ac:dyDescent="0.35">
      <c r="B1" s="102"/>
      <c r="C1" s="103" t="s">
        <v>11</v>
      </c>
      <c r="D1" s="102" t="s">
        <v>17</v>
      </c>
      <c r="E1" s="104" t="s">
        <v>145</v>
      </c>
      <c r="F1" s="102" t="s">
        <v>14</v>
      </c>
      <c r="G1" s="104" t="s">
        <v>9</v>
      </c>
      <c r="H1" s="36" t="s">
        <v>18</v>
      </c>
      <c r="I1" s="37" t="s">
        <v>36</v>
      </c>
      <c r="J1" s="104" t="s">
        <v>1</v>
      </c>
      <c r="K1" s="103" t="s">
        <v>10</v>
      </c>
      <c r="L1" s="102" t="s">
        <v>17</v>
      </c>
      <c r="M1" s="104" t="s">
        <v>8</v>
      </c>
      <c r="N1" s="102" t="s">
        <v>14</v>
      </c>
      <c r="O1" s="104" t="s">
        <v>9</v>
      </c>
      <c r="P1" s="36" t="s">
        <v>18</v>
      </c>
      <c r="Q1" s="37" t="s">
        <v>36</v>
      </c>
      <c r="R1" s="104" t="s">
        <v>114</v>
      </c>
      <c r="T1" s="32" t="s">
        <v>18</v>
      </c>
      <c r="U1" s="22"/>
      <c r="V1" s="23"/>
      <c r="W1" s="22"/>
    </row>
    <row r="2" spans="1:24" s="21" customFormat="1" x14ac:dyDescent="0.3">
      <c r="B2" s="102" t="s">
        <v>4</v>
      </c>
      <c r="C2" s="103"/>
      <c r="D2" s="102" t="s">
        <v>16</v>
      </c>
      <c r="E2" s="104"/>
      <c r="F2" s="102" t="s">
        <v>15</v>
      </c>
      <c r="G2" s="104"/>
      <c r="H2" s="36" t="s">
        <v>19</v>
      </c>
      <c r="I2" s="37" t="s">
        <v>40</v>
      </c>
      <c r="J2" s="104"/>
      <c r="K2" s="103" t="s">
        <v>11</v>
      </c>
      <c r="L2" s="102" t="s">
        <v>16</v>
      </c>
      <c r="M2" s="104" t="s">
        <v>12</v>
      </c>
      <c r="N2" s="102" t="s">
        <v>15</v>
      </c>
      <c r="O2" s="104"/>
      <c r="P2" s="36" t="s">
        <v>19</v>
      </c>
      <c r="Q2" s="37" t="s">
        <v>40</v>
      </c>
      <c r="R2" s="104" t="s">
        <v>113</v>
      </c>
      <c r="T2" s="2" t="s">
        <v>18</v>
      </c>
      <c r="U2" s="4">
        <v>50000</v>
      </c>
      <c r="V2" s="5">
        <v>1</v>
      </c>
      <c r="W2" s="4">
        <f t="shared" ref="W2:W10" si="0">U2*V2</f>
        <v>50000</v>
      </c>
    </row>
    <row r="3" spans="1:24" s="21" customFormat="1" x14ac:dyDescent="0.3">
      <c r="B3" s="102"/>
      <c r="C3" s="103" t="s">
        <v>9</v>
      </c>
      <c r="D3" s="102">
        <v>240</v>
      </c>
      <c r="E3" s="104"/>
      <c r="F3" s="102"/>
      <c r="G3" s="104"/>
      <c r="H3" s="84">
        <f>W12</f>
        <v>3665.625</v>
      </c>
      <c r="I3" s="37" t="s">
        <v>37</v>
      </c>
      <c r="J3" s="104" t="s">
        <v>2</v>
      </c>
      <c r="K3" s="103"/>
      <c r="L3" s="102">
        <v>240</v>
      </c>
      <c r="M3" s="104"/>
      <c r="N3" s="102"/>
      <c r="O3" s="104"/>
      <c r="P3" s="84">
        <f>W12</f>
        <v>3665.625</v>
      </c>
      <c r="Q3" s="37" t="s">
        <v>37</v>
      </c>
      <c r="R3" s="104" t="s">
        <v>2</v>
      </c>
      <c r="T3" s="2" t="s">
        <v>112</v>
      </c>
      <c r="U3" s="4">
        <v>5000</v>
      </c>
      <c r="V3" s="5">
        <v>1</v>
      </c>
      <c r="W3" s="4">
        <f t="shared" si="0"/>
        <v>5000</v>
      </c>
    </row>
    <row r="4" spans="1:24" x14ac:dyDescent="0.3">
      <c r="B4" s="156" t="s">
        <v>311</v>
      </c>
      <c r="C4" s="19"/>
      <c r="D4" s="2"/>
      <c r="E4" s="20"/>
      <c r="F4" s="2"/>
      <c r="G4" s="20"/>
      <c r="H4" s="87">
        <f>W13</f>
        <v>174.55357142857142</v>
      </c>
      <c r="I4" s="35"/>
      <c r="J4" s="19">
        <f>J24</f>
        <v>290929.31547619053</v>
      </c>
      <c r="K4" s="19"/>
      <c r="L4" s="2"/>
      <c r="M4" s="20"/>
      <c r="N4" s="2"/>
      <c r="O4" s="20"/>
      <c r="P4" s="87">
        <f>W13</f>
        <v>174.55357142857142</v>
      </c>
      <c r="Q4" s="35"/>
      <c r="R4" s="19">
        <f>R24</f>
        <v>394053.13988095243</v>
      </c>
      <c r="T4" s="2" t="s">
        <v>20</v>
      </c>
      <c r="U4" s="4">
        <v>1000</v>
      </c>
      <c r="V4" s="5">
        <v>1</v>
      </c>
      <c r="W4" s="4">
        <f t="shared" si="0"/>
        <v>1000</v>
      </c>
    </row>
    <row r="5" spans="1:24" x14ac:dyDescent="0.3">
      <c r="B5" s="111"/>
      <c r="C5" s="112"/>
      <c r="D5" s="111"/>
      <c r="E5" s="111"/>
      <c r="F5" s="111"/>
      <c r="G5" s="111"/>
      <c r="H5" s="111"/>
      <c r="I5" s="111"/>
      <c r="J5" s="97"/>
      <c r="K5" s="111"/>
      <c r="L5" s="111"/>
      <c r="M5" s="111"/>
      <c r="N5" s="111"/>
      <c r="O5" s="111"/>
      <c r="P5" s="111"/>
      <c r="Q5" s="111"/>
      <c r="R5" s="97"/>
      <c r="T5" s="2" t="s">
        <v>21</v>
      </c>
      <c r="U5" s="4">
        <v>10000</v>
      </c>
      <c r="V5" s="5">
        <v>1</v>
      </c>
      <c r="W5" s="4">
        <f t="shared" si="0"/>
        <v>10000</v>
      </c>
    </row>
    <row r="6" spans="1:24" x14ac:dyDescent="0.3">
      <c r="B6" s="244" t="s">
        <v>274</v>
      </c>
      <c r="C6" s="18"/>
      <c r="D6" s="16"/>
      <c r="E6" s="16"/>
      <c r="F6" s="16"/>
      <c r="G6" s="142"/>
      <c r="H6" s="16"/>
      <c r="I6" s="16"/>
      <c r="J6" s="145"/>
      <c r="K6" s="18"/>
      <c r="L6" s="16"/>
      <c r="M6" s="16"/>
      <c r="N6" s="16"/>
      <c r="O6" s="142"/>
      <c r="P6" s="16"/>
      <c r="Q6" s="16"/>
      <c r="R6" s="145">
        <v>85000</v>
      </c>
      <c r="T6" s="2" t="s">
        <v>22</v>
      </c>
      <c r="U6" s="4">
        <v>1000</v>
      </c>
      <c r="V6" s="5">
        <v>1</v>
      </c>
      <c r="W6" s="4">
        <f t="shared" si="0"/>
        <v>1000</v>
      </c>
    </row>
    <row r="7" spans="1:24" ht="15" thickBot="1" x14ac:dyDescent="0.35">
      <c r="B7" s="16" t="s">
        <v>153</v>
      </c>
      <c r="C7" s="147">
        <v>85000</v>
      </c>
      <c r="D7" s="146"/>
      <c r="E7" s="146">
        <v>3</v>
      </c>
      <c r="F7" s="146"/>
      <c r="G7" s="146"/>
      <c r="H7" s="146"/>
      <c r="I7" s="242" t="s">
        <v>273</v>
      </c>
      <c r="J7" s="243">
        <f>C7*E7</f>
        <v>255000</v>
      </c>
      <c r="K7" s="111"/>
      <c r="L7" s="111"/>
      <c r="M7" s="111"/>
      <c r="N7" s="111"/>
      <c r="O7" s="111"/>
      <c r="P7" s="111"/>
      <c r="Q7" s="231" t="s">
        <v>273</v>
      </c>
      <c r="R7" s="232">
        <f>R6*3</f>
        <v>255000</v>
      </c>
      <c r="T7" s="2" t="s">
        <v>23</v>
      </c>
      <c r="U7" s="4">
        <v>5000</v>
      </c>
      <c r="V7" s="5">
        <v>0.5</v>
      </c>
      <c r="W7" s="4">
        <f t="shared" si="0"/>
        <v>2500</v>
      </c>
    </row>
    <row r="8" spans="1:24" x14ac:dyDescent="0.3">
      <c r="B8" s="16"/>
      <c r="C8" s="18"/>
      <c r="D8" s="16"/>
      <c r="E8" s="16"/>
      <c r="F8" s="16"/>
      <c r="G8" s="16"/>
      <c r="H8" s="16"/>
      <c r="I8" s="16"/>
      <c r="J8" s="145"/>
      <c r="K8" s="16"/>
      <c r="L8" s="16"/>
      <c r="M8" s="16"/>
      <c r="N8" s="16"/>
      <c r="O8" s="16"/>
      <c r="P8" s="16"/>
      <c r="Q8" s="16"/>
      <c r="R8" s="145"/>
      <c r="T8" s="2" t="s">
        <v>38</v>
      </c>
      <c r="U8" s="4">
        <f>10000/32</f>
        <v>312.5</v>
      </c>
      <c r="V8" s="5">
        <v>1</v>
      </c>
      <c r="W8" s="4">
        <f t="shared" si="0"/>
        <v>312.5</v>
      </c>
    </row>
    <row r="9" spans="1:24" x14ac:dyDescent="0.3">
      <c r="B9" s="233" t="s">
        <v>272</v>
      </c>
      <c r="C9" s="4">
        <v>1200000</v>
      </c>
      <c r="D9" s="1">
        <v>240</v>
      </c>
      <c r="E9" s="1">
        <v>3</v>
      </c>
      <c r="F9" s="5">
        <f>E9/D9</f>
        <v>1.2500000000000001E-2</v>
      </c>
      <c r="G9" s="4">
        <f>C9/D9*E9</f>
        <v>15000</v>
      </c>
      <c r="H9" s="89">
        <f>E9*H4</f>
        <v>523.66071428571422</v>
      </c>
      <c r="I9" s="4"/>
      <c r="J9" s="44">
        <f>G9+H9</f>
        <v>15523.660714285714</v>
      </c>
      <c r="K9" s="4">
        <v>1200000</v>
      </c>
      <c r="L9" s="1">
        <v>240</v>
      </c>
      <c r="M9" s="1">
        <v>3</v>
      </c>
      <c r="N9" s="5">
        <f>M9/L9</f>
        <v>1.2500000000000001E-2</v>
      </c>
      <c r="O9" s="4">
        <f>K9/L9*M9</f>
        <v>15000</v>
      </c>
      <c r="P9" s="89">
        <f>M9*P4</f>
        <v>523.66071428571422</v>
      </c>
      <c r="Q9" s="4"/>
      <c r="R9" s="44">
        <f>O9+P9</f>
        <v>15523.660714285714</v>
      </c>
      <c r="T9" s="2" t="s">
        <v>24</v>
      </c>
      <c r="U9" s="4">
        <v>2000</v>
      </c>
      <c r="V9" s="5">
        <v>1</v>
      </c>
      <c r="W9" s="4">
        <f t="shared" si="0"/>
        <v>2000</v>
      </c>
    </row>
    <row r="10" spans="1:24" x14ac:dyDescent="0.3">
      <c r="A10" s="111"/>
      <c r="B10" s="6" t="s">
        <v>111</v>
      </c>
      <c r="C10" s="17"/>
      <c r="D10" s="6"/>
      <c r="E10" s="6"/>
      <c r="F10" s="6"/>
      <c r="G10" s="6"/>
      <c r="H10" s="92">
        <v>0.33</v>
      </c>
      <c r="I10" s="93">
        <f>G9*H10</f>
        <v>4950</v>
      </c>
      <c r="J10" s="44">
        <f>I10</f>
        <v>4950</v>
      </c>
      <c r="K10" s="17"/>
      <c r="L10" s="6"/>
      <c r="M10" s="6"/>
      <c r="N10" s="6"/>
      <c r="O10" s="6"/>
      <c r="P10" s="92">
        <v>0.5</v>
      </c>
      <c r="Q10" s="93">
        <f>O9*P10</f>
        <v>7500</v>
      </c>
      <c r="R10" s="44">
        <f>Q10</f>
        <v>7500</v>
      </c>
      <c r="T10" s="2" t="s">
        <v>25</v>
      </c>
      <c r="U10" s="4">
        <v>15000</v>
      </c>
      <c r="V10" s="5">
        <v>0.1</v>
      </c>
      <c r="W10" s="4">
        <f t="shared" si="0"/>
        <v>1500</v>
      </c>
    </row>
    <row r="11" spans="1:24" x14ac:dyDescent="0.3">
      <c r="A11" s="111"/>
      <c r="B11" s="6" t="s">
        <v>3</v>
      </c>
      <c r="C11" s="17"/>
      <c r="D11" s="6"/>
      <c r="E11" s="6"/>
      <c r="F11" s="6"/>
      <c r="G11" s="6"/>
      <c r="H11" s="6"/>
      <c r="I11" s="6"/>
      <c r="J11" s="95">
        <v>0</v>
      </c>
      <c r="K11" s="17"/>
      <c r="L11" s="6"/>
      <c r="M11" s="6"/>
      <c r="N11" s="6"/>
      <c r="O11" s="6"/>
      <c r="P11" s="6"/>
      <c r="Q11" s="6"/>
      <c r="R11" s="95">
        <f>(R9+15)*50%</f>
        <v>7769.3303571428569</v>
      </c>
      <c r="T11" s="29"/>
      <c r="U11" s="1"/>
      <c r="V11" s="1"/>
      <c r="W11" s="33">
        <f>SUM(W2:W10)</f>
        <v>73312.5</v>
      </c>
    </row>
    <row r="12" spans="1:24" x14ac:dyDescent="0.3">
      <c r="A12" s="111"/>
      <c r="C12" s="1"/>
      <c r="J12" s="2"/>
      <c r="R12" s="2"/>
      <c r="T12" s="30" t="s">
        <v>35</v>
      </c>
      <c r="U12" s="1"/>
      <c r="V12" s="1">
        <v>20</v>
      </c>
      <c r="W12" s="85">
        <f>W11/V12</f>
        <v>3665.625</v>
      </c>
      <c r="X12" s="1" t="s">
        <v>109</v>
      </c>
    </row>
    <row r="13" spans="1:24" ht="15" thickBot="1" x14ac:dyDescent="0.35">
      <c r="A13" s="111"/>
      <c r="B13" s="68" t="s">
        <v>154</v>
      </c>
      <c r="C13" s="4">
        <v>300000</v>
      </c>
      <c r="D13" s="1">
        <v>240</v>
      </c>
      <c r="E13" s="1">
        <v>2</v>
      </c>
      <c r="F13" s="5">
        <f>E13/D13</f>
        <v>8.3333333333333332E-3</v>
      </c>
      <c r="G13" s="4">
        <f>C13/D13*E13</f>
        <v>2500</v>
      </c>
      <c r="H13" s="89">
        <f>E13*H4</f>
        <v>349.10714285714283</v>
      </c>
      <c r="I13" s="4"/>
      <c r="J13" s="44">
        <f>G13+H13</f>
        <v>2849.1071428571427</v>
      </c>
      <c r="K13" s="4">
        <v>300000</v>
      </c>
      <c r="L13" s="1">
        <v>240</v>
      </c>
      <c r="M13" s="1">
        <v>2</v>
      </c>
      <c r="N13" s="5">
        <f>M13/L13</f>
        <v>8.3333333333333332E-3</v>
      </c>
      <c r="O13" s="4">
        <f>K13/L13*M13</f>
        <v>2500</v>
      </c>
      <c r="P13" s="89">
        <f>M13*P4</f>
        <v>349.10714285714283</v>
      </c>
      <c r="Q13" s="4"/>
      <c r="R13" s="44">
        <f>O13+P13</f>
        <v>2849.1071428571427</v>
      </c>
      <c r="T13" s="29"/>
      <c r="U13" s="1"/>
      <c r="V13" s="1">
        <v>21</v>
      </c>
      <c r="W13" s="86">
        <f>W12/V13</f>
        <v>174.55357142857142</v>
      </c>
      <c r="X13" s="1" t="s">
        <v>110</v>
      </c>
    </row>
    <row r="14" spans="1:24" ht="15" thickBot="1" x14ac:dyDescent="0.35">
      <c r="A14" s="111"/>
      <c r="B14" s="6" t="s">
        <v>111</v>
      </c>
      <c r="C14" s="17"/>
      <c r="D14" s="6"/>
      <c r="E14" s="6"/>
      <c r="F14" s="6"/>
      <c r="G14" s="6"/>
      <c r="H14" s="92">
        <v>0.33</v>
      </c>
      <c r="I14" s="93">
        <f>G13*H14</f>
        <v>825</v>
      </c>
      <c r="J14" s="44">
        <f>I14</f>
        <v>825</v>
      </c>
      <c r="K14" s="17"/>
      <c r="L14" s="6"/>
      <c r="M14" s="6"/>
      <c r="N14" s="6"/>
      <c r="O14" s="6"/>
      <c r="P14" s="92">
        <v>0.5</v>
      </c>
      <c r="Q14" s="93">
        <f>O13*P14</f>
        <v>1250</v>
      </c>
      <c r="R14" s="44">
        <f>Q14</f>
        <v>1250</v>
      </c>
      <c r="T14" s="31" t="s">
        <v>39</v>
      </c>
      <c r="W14" s="4">
        <f>U14*V14</f>
        <v>0</v>
      </c>
    </row>
    <row r="15" spans="1:24" x14ac:dyDescent="0.3">
      <c r="A15" s="111"/>
      <c r="B15" s="6" t="s">
        <v>3</v>
      </c>
      <c r="C15" s="17"/>
      <c r="D15" s="6"/>
      <c r="E15" s="6"/>
      <c r="F15" s="6"/>
      <c r="G15" s="6"/>
      <c r="H15" s="6"/>
      <c r="I15" s="6"/>
      <c r="J15" s="95">
        <v>0</v>
      </c>
      <c r="K15" s="17"/>
      <c r="L15" s="6"/>
      <c r="M15" s="6"/>
      <c r="N15" s="6"/>
      <c r="O15" s="6"/>
      <c r="P15" s="6"/>
      <c r="Q15" s="6"/>
      <c r="R15" s="95">
        <f>(R13+15)*50%</f>
        <v>1432.0535714285713</v>
      </c>
      <c r="T15" s="2" t="s">
        <v>29</v>
      </c>
      <c r="U15" s="4">
        <v>35000</v>
      </c>
      <c r="V15" s="5">
        <v>0.1</v>
      </c>
      <c r="W15" s="4">
        <f>U15*V15</f>
        <v>3500</v>
      </c>
    </row>
    <row r="16" spans="1:24" x14ac:dyDescent="0.3">
      <c r="A16" s="111"/>
      <c r="B16" s="16"/>
      <c r="C16" s="18"/>
      <c r="D16" s="16"/>
      <c r="E16" s="16"/>
      <c r="F16" s="136"/>
      <c r="G16" s="18"/>
      <c r="H16" s="141"/>
      <c r="I16" s="18"/>
      <c r="J16" s="145"/>
      <c r="K16" s="18"/>
      <c r="L16" s="16"/>
      <c r="M16" s="16"/>
      <c r="N16" s="136"/>
      <c r="O16" s="18"/>
      <c r="P16" s="141"/>
      <c r="Q16" s="18"/>
      <c r="R16" s="145"/>
      <c r="T16" s="2" t="s">
        <v>30</v>
      </c>
      <c r="U16" s="4">
        <v>20050</v>
      </c>
      <c r="V16" s="5">
        <v>0.15</v>
      </c>
      <c r="W16" s="4">
        <f t="shared" ref="W16:W22" si="1">U16*V16</f>
        <v>3007.5</v>
      </c>
    </row>
    <row r="17" spans="1:23" x14ac:dyDescent="0.3">
      <c r="A17" s="111"/>
      <c r="B17" s="233" t="s">
        <v>155</v>
      </c>
      <c r="C17" s="4">
        <v>350000</v>
      </c>
      <c r="D17" s="1">
        <v>240</v>
      </c>
      <c r="E17" s="1">
        <v>4</v>
      </c>
      <c r="F17" s="5">
        <f>E17/D17</f>
        <v>1.6666666666666666E-2</v>
      </c>
      <c r="G17" s="4">
        <f>C17/D17*E17</f>
        <v>5833.333333333333</v>
      </c>
      <c r="H17" s="89">
        <f>E17*H4</f>
        <v>698.21428571428567</v>
      </c>
      <c r="I17" s="4"/>
      <c r="J17" s="44">
        <f>G17+H17</f>
        <v>6531.5476190476184</v>
      </c>
      <c r="K17" s="4">
        <v>350000</v>
      </c>
      <c r="L17" s="1">
        <v>240</v>
      </c>
      <c r="M17" s="1">
        <v>4</v>
      </c>
      <c r="N17" s="5">
        <f>M17/L17</f>
        <v>1.6666666666666666E-2</v>
      </c>
      <c r="O17" s="4">
        <f>K17/L17*M17</f>
        <v>5833.333333333333</v>
      </c>
      <c r="P17" s="89">
        <f>M17*P4</f>
        <v>698.21428571428567</v>
      </c>
      <c r="Q17" s="4"/>
      <c r="R17" s="44">
        <f>O17+P17</f>
        <v>6531.5476190476184</v>
      </c>
      <c r="T17" s="2" t="s">
        <v>31</v>
      </c>
      <c r="U17" s="4">
        <v>30000</v>
      </c>
      <c r="V17" s="5">
        <v>0.05</v>
      </c>
      <c r="W17" s="4">
        <f t="shared" si="1"/>
        <v>1500</v>
      </c>
    </row>
    <row r="18" spans="1:23" x14ac:dyDescent="0.3">
      <c r="A18" s="111"/>
      <c r="B18" s="6" t="s">
        <v>111</v>
      </c>
      <c r="C18" s="17"/>
      <c r="D18" s="6"/>
      <c r="E18" s="6"/>
      <c r="F18" s="6"/>
      <c r="G18" s="6"/>
      <c r="H18" s="92">
        <v>0.33</v>
      </c>
      <c r="I18" s="93">
        <f>G17*H18</f>
        <v>1925</v>
      </c>
      <c r="J18" s="44">
        <f>I18</f>
        <v>1925</v>
      </c>
      <c r="K18" s="17"/>
      <c r="L18" s="6"/>
      <c r="M18" s="6"/>
      <c r="N18" s="6"/>
      <c r="O18" s="6"/>
      <c r="P18" s="92">
        <v>0.5</v>
      </c>
      <c r="Q18" s="93">
        <f>O17*P18</f>
        <v>2916.6666666666665</v>
      </c>
      <c r="R18" s="44">
        <f>Q18</f>
        <v>2916.6666666666665</v>
      </c>
      <c r="T18" s="2" t="s">
        <v>32</v>
      </c>
      <c r="U18" s="4">
        <v>35000</v>
      </c>
      <c r="V18" s="5">
        <v>0.05</v>
      </c>
      <c r="W18" s="4">
        <f t="shared" si="1"/>
        <v>1750</v>
      </c>
    </row>
    <row r="19" spans="1:23" x14ac:dyDescent="0.3">
      <c r="A19" s="111"/>
      <c r="B19" s="6" t="s">
        <v>3</v>
      </c>
      <c r="C19" s="17"/>
      <c r="D19" s="6"/>
      <c r="E19" s="6"/>
      <c r="F19" s="6"/>
      <c r="G19" s="6"/>
      <c r="H19" s="6"/>
      <c r="I19" s="6"/>
      <c r="J19" s="95">
        <v>0</v>
      </c>
      <c r="K19" s="17"/>
      <c r="L19" s="6"/>
      <c r="M19" s="6"/>
      <c r="N19" s="6"/>
      <c r="O19" s="6"/>
      <c r="P19" s="6"/>
      <c r="Q19" s="6"/>
      <c r="R19" s="95">
        <f>(R17+15)*50%</f>
        <v>3273.2738095238092</v>
      </c>
      <c r="T19" s="2" t="s">
        <v>33</v>
      </c>
      <c r="U19" s="4">
        <v>80000</v>
      </c>
      <c r="V19" s="5">
        <v>0.02</v>
      </c>
      <c r="W19" s="4">
        <f t="shared" si="1"/>
        <v>1600</v>
      </c>
    </row>
    <row r="20" spans="1:23" x14ac:dyDescent="0.3">
      <c r="A20" s="111"/>
      <c r="C20" s="1"/>
      <c r="J20" s="2"/>
      <c r="R20" s="2"/>
      <c r="T20" s="2" t="s">
        <v>27</v>
      </c>
      <c r="U20" s="4">
        <v>80000</v>
      </c>
      <c r="V20" s="5">
        <v>0.01</v>
      </c>
      <c r="W20" s="4">
        <f t="shared" si="1"/>
        <v>800</v>
      </c>
    </row>
    <row r="21" spans="1:23" x14ac:dyDescent="0.3">
      <c r="A21" s="111"/>
      <c r="B21" s="68" t="s">
        <v>142</v>
      </c>
      <c r="C21" s="4">
        <v>600000</v>
      </c>
      <c r="D21" s="1">
        <v>240</v>
      </c>
      <c r="E21" s="1">
        <v>1</v>
      </c>
      <c r="F21" s="5">
        <f>E21/D21</f>
        <v>4.1666666666666666E-3</v>
      </c>
      <c r="G21" s="4">
        <f>C21/D21*E21</f>
        <v>2500</v>
      </c>
      <c r="H21" s="88">
        <f>E21*H8</f>
        <v>0</v>
      </c>
      <c r="I21" s="4"/>
      <c r="J21" s="44">
        <f>G21+H21</f>
        <v>2500</v>
      </c>
      <c r="K21" s="4">
        <v>600000</v>
      </c>
      <c r="L21" s="1">
        <v>240</v>
      </c>
      <c r="M21" s="1">
        <v>1</v>
      </c>
      <c r="N21" s="5">
        <f>M21/L21</f>
        <v>4.1666666666666666E-3</v>
      </c>
      <c r="O21" s="4">
        <f>K21/L21*M21</f>
        <v>2500</v>
      </c>
      <c r="P21" s="88">
        <f>M21*P8</f>
        <v>0</v>
      </c>
      <c r="Q21" s="4"/>
      <c r="R21" s="44">
        <f>O21+P21</f>
        <v>2500</v>
      </c>
      <c r="T21" s="2" t="s">
        <v>28</v>
      </c>
      <c r="U21" s="4">
        <v>80000</v>
      </c>
      <c r="V21" s="5">
        <v>0.02</v>
      </c>
      <c r="W21" s="4">
        <f t="shared" si="1"/>
        <v>1600</v>
      </c>
    </row>
    <row r="22" spans="1:23" x14ac:dyDescent="0.3">
      <c r="A22" s="111"/>
      <c r="B22" s="6" t="s">
        <v>111</v>
      </c>
      <c r="C22" s="17"/>
      <c r="D22" s="6"/>
      <c r="E22" s="6"/>
      <c r="F22" s="6"/>
      <c r="G22" s="6"/>
      <c r="H22" s="92">
        <v>0.33</v>
      </c>
      <c r="I22" s="93">
        <f>G21*H22</f>
        <v>825</v>
      </c>
      <c r="J22" s="44">
        <f>I22</f>
        <v>825</v>
      </c>
      <c r="K22" s="17"/>
      <c r="L22" s="6"/>
      <c r="M22" s="6"/>
      <c r="N22" s="6"/>
      <c r="O22" s="6"/>
      <c r="P22" s="92">
        <v>0.5</v>
      </c>
      <c r="Q22" s="93">
        <f>O21*P22</f>
        <v>1250</v>
      </c>
      <c r="R22" s="44">
        <f>Q22</f>
        <v>1250</v>
      </c>
      <c r="T22" s="2" t="s">
        <v>26</v>
      </c>
      <c r="V22" s="5">
        <v>1</v>
      </c>
      <c r="W22" s="4">
        <f t="shared" si="1"/>
        <v>0</v>
      </c>
    </row>
    <row r="23" spans="1:23" x14ac:dyDescent="0.3">
      <c r="A23" s="111"/>
      <c r="B23" s="6" t="s">
        <v>3</v>
      </c>
      <c r="C23" s="17"/>
      <c r="D23" s="6"/>
      <c r="E23" s="6"/>
      <c r="F23" s="6"/>
      <c r="G23" s="6"/>
      <c r="H23" s="6"/>
      <c r="I23" s="6"/>
      <c r="J23" s="95">
        <v>0</v>
      </c>
      <c r="K23" s="17"/>
      <c r="L23" s="6"/>
      <c r="M23" s="6"/>
      <c r="N23" s="6"/>
      <c r="O23" s="6"/>
      <c r="P23" s="6"/>
      <c r="Q23" s="6"/>
      <c r="R23" s="95">
        <f>(R21+15)*50%</f>
        <v>1257.5</v>
      </c>
      <c r="V23" s="24"/>
      <c r="W23" s="25">
        <f>SUM(W3:W20)</f>
        <v>112622.67857142857</v>
      </c>
    </row>
    <row r="24" spans="1:23" ht="15" thickBot="1" x14ac:dyDescent="0.35">
      <c r="A24" s="111"/>
      <c r="B24" s="146"/>
      <c r="C24" s="147"/>
      <c r="D24" s="146"/>
      <c r="E24" s="146"/>
      <c r="F24" s="148"/>
      <c r="G24" s="147"/>
      <c r="H24" s="149"/>
      <c r="I24" s="147"/>
      <c r="J24" s="150">
        <f>SUM(J5:J23)</f>
        <v>290929.31547619053</v>
      </c>
      <c r="K24" s="147"/>
      <c r="L24" s="146"/>
      <c r="M24" s="146"/>
      <c r="N24" s="148"/>
      <c r="O24" s="147"/>
      <c r="P24" s="149"/>
      <c r="Q24" s="147"/>
      <c r="R24" s="150">
        <f>SUM(R5:R23)</f>
        <v>394053.13988095243</v>
      </c>
      <c r="U24" s="1"/>
      <c r="V24" s="1"/>
      <c r="W24" s="1"/>
    </row>
    <row r="25" spans="1:23" ht="15" thickBot="1" x14ac:dyDescent="0.35">
      <c r="A25" s="111"/>
      <c r="B25" s="137"/>
      <c r="C25" s="138"/>
      <c r="D25" s="137"/>
      <c r="E25" s="137"/>
      <c r="F25" s="137"/>
      <c r="G25" s="137"/>
      <c r="H25" s="139"/>
      <c r="I25" s="138"/>
      <c r="J25" s="18"/>
      <c r="K25" s="138"/>
      <c r="L25" s="137"/>
      <c r="M25" s="137"/>
      <c r="N25" s="137"/>
      <c r="O25" s="137"/>
      <c r="P25" s="139"/>
      <c r="Q25" s="138"/>
      <c r="R25" s="18"/>
      <c r="T25" s="26" t="s">
        <v>34</v>
      </c>
      <c r="U25" s="27"/>
      <c r="V25" s="28">
        <v>0.2</v>
      </c>
      <c r="W25" s="34">
        <f>W23/15</f>
        <v>7508.1785714285706</v>
      </c>
    </row>
    <row r="26" spans="1:23" ht="15.6" thickTop="1" thickBot="1" x14ac:dyDescent="0.35">
      <c r="A26" s="111"/>
      <c r="B26" s="238" t="s">
        <v>285</v>
      </c>
      <c r="C26" s="236"/>
      <c r="D26" s="239"/>
      <c r="E26" s="239"/>
      <c r="F26" s="239"/>
      <c r="G26" s="239"/>
      <c r="H26" s="239"/>
      <c r="I26" s="239"/>
      <c r="J26" s="236">
        <f>J7</f>
        <v>255000</v>
      </c>
      <c r="K26" s="138"/>
      <c r="L26" s="137"/>
      <c r="M26" s="137"/>
      <c r="N26" s="137"/>
      <c r="O26" s="137"/>
      <c r="P26" s="137"/>
      <c r="Q26" s="137"/>
      <c r="R26" s="140"/>
    </row>
    <row r="27" spans="1:23" x14ac:dyDescent="0.3">
      <c r="A27" s="111"/>
      <c r="B27" s="172"/>
      <c r="C27" s="112"/>
      <c r="D27" s="172"/>
      <c r="E27" s="172"/>
      <c r="F27" s="172"/>
      <c r="G27" s="172"/>
      <c r="H27" s="172"/>
      <c r="I27" s="172"/>
      <c r="J27" s="112"/>
      <c r="K27" s="111"/>
      <c r="L27" s="111"/>
      <c r="M27" s="111"/>
      <c r="N27" s="111"/>
      <c r="O27" s="111"/>
      <c r="P27" s="111"/>
      <c r="Q27" s="111"/>
      <c r="R27" s="112"/>
    </row>
    <row r="28" spans="1:23" ht="15" thickBot="1" x14ac:dyDescent="0.35">
      <c r="A28" s="111"/>
      <c r="B28" s="240" t="s">
        <v>286</v>
      </c>
      <c r="C28" s="236"/>
      <c r="D28" s="239"/>
      <c r="E28" s="239"/>
      <c r="F28" s="239"/>
      <c r="G28" s="239"/>
      <c r="H28" s="239"/>
      <c r="I28" s="239"/>
      <c r="J28" s="237">
        <f>J13+J14+J21+J22</f>
        <v>6999.1071428571431</v>
      </c>
      <c r="K28" s="112"/>
      <c r="L28" s="111"/>
      <c r="M28" s="111"/>
      <c r="N28" s="113"/>
      <c r="O28" s="112"/>
      <c r="P28" s="118"/>
      <c r="Q28" s="112"/>
      <c r="R28" s="112"/>
    </row>
    <row r="29" spans="1:23" x14ac:dyDescent="0.3">
      <c r="A29" s="111"/>
      <c r="B29" s="172"/>
      <c r="C29" s="112"/>
      <c r="D29" s="172"/>
      <c r="E29" s="172"/>
      <c r="F29" s="172"/>
      <c r="G29" s="172"/>
      <c r="H29" s="172"/>
      <c r="I29" s="172"/>
      <c r="J29" s="112"/>
      <c r="K29" s="115"/>
      <c r="L29" s="114"/>
      <c r="M29" s="114"/>
      <c r="N29" s="114"/>
      <c r="O29" s="114"/>
      <c r="P29" s="116"/>
      <c r="Q29" s="115"/>
      <c r="R29" s="112"/>
    </row>
    <row r="30" spans="1:23" ht="15" thickBot="1" x14ac:dyDescent="0.35">
      <c r="A30" s="111"/>
      <c r="B30" s="241" t="s">
        <v>287</v>
      </c>
      <c r="C30" s="236"/>
      <c r="D30" s="239"/>
      <c r="E30" s="239"/>
      <c r="F30" s="239"/>
      <c r="G30" s="239"/>
      <c r="H30" s="239"/>
      <c r="I30" s="239"/>
      <c r="J30" s="236">
        <f>J9+J10+J17+J18</f>
        <v>28930.208333333332</v>
      </c>
      <c r="K30" s="115"/>
      <c r="L30" s="114"/>
      <c r="M30" s="114"/>
      <c r="N30" s="114"/>
      <c r="O30" s="114"/>
      <c r="P30" s="114"/>
      <c r="Q30" s="114"/>
      <c r="R30" s="117"/>
    </row>
    <row r="31" spans="1:23" x14ac:dyDescent="0.3">
      <c r="A31" s="111"/>
      <c r="B31" s="172"/>
      <c r="C31" s="112"/>
      <c r="D31" s="172"/>
      <c r="E31" s="172"/>
      <c r="F31" s="172"/>
      <c r="G31" s="172"/>
      <c r="H31" s="172"/>
      <c r="I31" s="172"/>
      <c r="J31" s="112"/>
      <c r="K31" s="111"/>
      <c r="L31" s="111"/>
      <c r="M31" s="111"/>
      <c r="N31" s="111"/>
      <c r="O31" s="111"/>
      <c r="P31" s="111"/>
      <c r="Q31" s="111"/>
      <c r="R31" s="112"/>
    </row>
    <row r="32" spans="1:23" ht="15" thickBot="1" x14ac:dyDescent="0.35">
      <c r="A32" s="111"/>
      <c r="B32" s="172"/>
      <c r="C32" s="112"/>
      <c r="D32" s="172"/>
      <c r="E32" s="172"/>
      <c r="F32" s="172"/>
      <c r="G32" s="172"/>
      <c r="H32" s="172"/>
      <c r="I32" s="172"/>
      <c r="J32" s="235">
        <f>SUM(J26:J31)</f>
        <v>290929.31547619047</v>
      </c>
      <c r="K32" s="112"/>
      <c r="L32" s="111"/>
      <c r="M32" s="111"/>
      <c r="N32" s="113"/>
      <c r="O32" s="112"/>
      <c r="P32" s="118"/>
      <c r="Q32" s="112"/>
      <c r="R32" s="112"/>
    </row>
    <row r="33" spans="1:18" ht="15" thickTop="1" x14ac:dyDescent="0.3">
      <c r="A33" s="111"/>
      <c r="B33" s="114"/>
      <c r="C33" s="115"/>
      <c r="D33" s="114"/>
      <c r="E33" s="114"/>
      <c r="F33" s="114"/>
      <c r="G33" s="114"/>
      <c r="H33" s="116"/>
      <c r="I33" s="115"/>
      <c r="J33" s="112"/>
      <c r="K33" s="115"/>
      <c r="L33" s="114"/>
      <c r="M33" s="114"/>
      <c r="N33" s="114"/>
      <c r="O33" s="114"/>
      <c r="P33" s="116"/>
      <c r="Q33" s="115"/>
      <c r="R33" s="112"/>
    </row>
    <row r="34" spans="1:18" x14ac:dyDescent="0.3">
      <c r="A34" s="111"/>
      <c r="B34" s="114"/>
      <c r="C34" s="115"/>
      <c r="D34" s="114"/>
      <c r="E34" s="114"/>
      <c r="F34" s="114"/>
      <c r="G34" s="114"/>
      <c r="H34" s="114"/>
      <c r="I34" s="114"/>
      <c r="J34" s="117"/>
      <c r="K34" s="115"/>
      <c r="L34" s="114"/>
      <c r="M34" s="114"/>
      <c r="N34" s="114"/>
      <c r="O34" s="114"/>
      <c r="P34" s="114"/>
      <c r="Q34" s="114"/>
      <c r="R34" s="117"/>
    </row>
    <row r="35" spans="1:18" x14ac:dyDescent="0.3">
      <c r="A35" s="111"/>
      <c r="B35" s="111"/>
      <c r="C35" s="112"/>
      <c r="D35" s="111"/>
      <c r="E35" s="111"/>
      <c r="F35" s="111"/>
      <c r="G35" s="111"/>
      <c r="H35" s="111"/>
      <c r="I35" s="111"/>
      <c r="J35" s="112"/>
      <c r="K35" s="111"/>
      <c r="L35" s="111"/>
      <c r="M35" s="111"/>
      <c r="N35" s="111"/>
      <c r="O35" s="111"/>
      <c r="P35" s="111"/>
      <c r="Q35" s="111"/>
      <c r="R35" s="112"/>
    </row>
    <row r="36" spans="1:18" x14ac:dyDescent="0.3">
      <c r="A36" s="111"/>
      <c r="B36" s="111"/>
      <c r="C36" s="112"/>
      <c r="D36" s="111"/>
      <c r="E36" s="111"/>
      <c r="F36" s="113"/>
      <c r="G36" s="112"/>
      <c r="H36" s="118"/>
      <c r="I36" s="112"/>
      <c r="J36" s="112"/>
      <c r="K36" s="112"/>
      <c r="L36" s="111"/>
      <c r="M36" s="111"/>
      <c r="N36" s="113"/>
      <c r="O36" s="112"/>
      <c r="P36" s="118"/>
      <c r="Q36" s="112"/>
      <c r="R36" s="112"/>
    </row>
    <row r="37" spans="1:18" x14ac:dyDescent="0.3">
      <c r="A37" s="111"/>
      <c r="B37" s="114"/>
      <c r="C37" s="115"/>
      <c r="D37" s="114"/>
      <c r="E37" s="114"/>
      <c r="F37" s="114"/>
      <c r="G37" s="114"/>
      <c r="H37" s="116"/>
      <c r="I37" s="115"/>
      <c r="J37" s="112"/>
      <c r="K37" s="115"/>
      <c r="L37" s="114"/>
      <c r="M37" s="114"/>
      <c r="N37" s="114"/>
      <c r="O37" s="114"/>
      <c r="P37" s="116"/>
      <c r="Q37" s="115"/>
      <c r="R37" s="112"/>
    </row>
    <row r="38" spans="1:18" x14ac:dyDescent="0.3">
      <c r="A38" s="111"/>
      <c r="B38" s="114"/>
      <c r="C38" s="115"/>
      <c r="D38" s="114"/>
      <c r="E38" s="114"/>
      <c r="F38" s="114"/>
      <c r="G38" s="114"/>
      <c r="H38" s="114"/>
      <c r="I38" s="114"/>
      <c r="J38" s="117"/>
      <c r="K38" s="115"/>
      <c r="L38" s="114"/>
      <c r="M38" s="114"/>
      <c r="N38" s="114"/>
      <c r="O38" s="114"/>
      <c r="P38" s="114"/>
      <c r="Q38" s="114"/>
      <c r="R38" s="117"/>
    </row>
    <row r="39" spans="1:18" x14ac:dyDescent="0.3">
      <c r="A39" s="111"/>
      <c r="B39" s="111"/>
      <c r="C39" s="112"/>
      <c r="D39" s="111"/>
      <c r="E39" s="111"/>
      <c r="F39" s="111"/>
      <c r="G39" s="111"/>
      <c r="H39" s="111"/>
      <c r="I39" s="111"/>
      <c r="J39" s="112"/>
      <c r="K39" s="111"/>
      <c r="L39" s="111"/>
      <c r="M39" s="111"/>
      <c r="N39" s="111"/>
      <c r="O39" s="111"/>
      <c r="P39" s="111"/>
      <c r="Q39" s="111"/>
      <c r="R39" s="112"/>
    </row>
    <row r="40" spans="1:18" x14ac:dyDescent="0.3">
      <c r="A40" s="111"/>
      <c r="B40" s="111"/>
      <c r="C40" s="112"/>
      <c r="D40" s="111"/>
      <c r="E40" s="111"/>
      <c r="F40" s="113"/>
      <c r="G40" s="112"/>
      <c r="H40" s="118"/>
      <c r="I40" s="112"/>
      <c r="J40" s="112"/>
      <c r="K40" s="112"/>
      <c r="L40" s="111"/>
      <c r="M40" s="111"/>
      <c r="N40" s="113"/>
      <c r="O40" s="112"/>
      <c r="P40" s="118"/>
      <c r="Q40" s="112"/>
      <c r="R40" s="112"/>
    </row>
    <row r="41" spans="1:18" x14ac:dyDescent="0.3">
      <c r="A41" s="111"/>
      <c r="B41" s="114"/>
      <c r="C41" s="115"/>
      <c r="D41" s="114"/>
      <c r="E41" s="114"/>
      <c r="F41" s="114"/>
      <c r="G41" s="114"/>
      <c r="H41" s="116"/>
      <c r="I41" s="115"/>
      <c r="J41" s="112"/>
      <c r="K41" s="115"/>
      <c r="L41" s="114"/>
      <c r="M41" s="114"/>
      <c r="N41" s="114"/>
      <c r="O41" s="114"/>
      <c r="P41" s="116"/>
      <c r="Q41" s="115"/>
      <c r="R41" s="112"/>
    </row>
    <row r="42" spans="1:18" x14ac:dyDescent="0.3">
      <c r="A42" s="111"/>
      <c r="B42" s="114"/>
      <c r="C42" s="115"/>
      <c r="D42" s="114"/>
      <c r="E42" s="114"/>
      <c r="F42" s="114"/>
      <c r="G42" s="114"/>
      <c r="H42" s="114"/>
      <c r="I42" s="114"/>
      <c r="J42" s="117"/>
      <c r="K42" s="115"/>
      <c r="L42" s="114"/>
      <c r="M42" s="114"/>
      <c r="N42" s="114"/>
      <c r="O42" s="114"/>
      <c r="P42" s="114"/>
      <c r="Q42" s="114"/>
      <c r="R42" s="117"/>
    </row>
    <row r="43" spans="1:18" x14ac:dyDescent="0.3">
      <c r="A43" s="111"/>
      <c r="B43" s="111"/>
      <c r="C43" s="112"/>
      <c r="D43" s="111"/>
      <c r="E43" s="111"/>
      <c r="F43" s="111"/>
      <c r="G43" s="111"/>
      <c r="H43" s="111"/>
      <c r="I43" s="111"/>
      <c r="J43" s="112"/>
      <c r="K43" s="111"/>
      <c r="L43" s="111"/>
      <c r="M43" s="111"/>
      <c r="N43" s="111"/>
      <c r="O43" s="111"/>
      <c r="P43" s="111"/>
      <c r="Q43" s="111"/>
      <c r="R43" s="112"/>
    </row>
    <row r="44" spans="1:18" x14ac:dyDescent="0.3">
      <c r="A44" s="111"/>
      <c r="B44" s="111"/>
      <c r="C44" s="112"/>
      <c r="D44" s="111"/>
      <c r="E44" s="111"/>
      <c r="F44" s="113"/>
      <c r="G44" s="112"/>
      <c r="H44" s="119"/>
      <c r="I44" s="112"/>
      <c r="J44" s="112"/>
      <c r="K44" s="112"/>
      <c r="L44" s="111"/>
      <c r="M44" s="111"/>
      <c r="N44" s="113"/>
      <c r="O44" s="112"/>
      <c r="P44" s="119"/>
      <c r="Q44" s="112"/>
      <c r="R44" s="112"/>
    </row>
    <row r="45" spans="1:18" x14ac:dyDescent="0.3">
      <c r="A45" s="111"/>
      <c r="B45" s="114"/>
      <c r="C45" s="115"/>
      <c r="D45" s="114"/>
      <c r="E45" s="114"/>
      <c r="F45" s="114"/>
      <c r="G45" s="114"/>
      <c r="H45" s="116"/>
      <c r="I45" s="115"/>
      <c r="J45" s="112"/>
      <c r="K45" s="115"/>
      <c r="L45" s="114"/>
      <c r="M45" s="114"/>
      <c r="N45" s="114"/>
      <c r="O45" s="114"/>
      <c r="P45" s="116"/>
      <c r="Q45" s="115"/>
      <c r="R45" s="112"/>
    </row>
    <row r="46" spans="1:18" x14ac:dyDescent="0.3">
      <c r="A46" s="111"/>
      <c r="B46" s="114"/>
      <c r="C46" s="115"/>
      <c r="D46" s="114"/>
      <c r="E46" s="114"/>
      <c r="F46" s="114"/>
      <c r="G46" s="114"/>
      <c r="H46" s="114"/>
      <c r="I46" s="114"/>
      <c r="J46" s="117"/>
      <c r="K46" s="115"/>
      <c r="L46" s="114"/>
      <c r="M46" s="114"/>
      <c r="N46" s="114"/>
      <c r="O46" s="114"/>
      <c r="P46" s="114"/>
      <c r="Q46" s="114"/>
      <c r="R46" s="117"/>
    </row>
    <row r="47" spans="1:18" x14ac:dyDescent="0.3">
      <c r="A47" s="111"/>
      <c r="B47" s="111"/>
      <c r="C47" s="112"/>
      <c r="D47" s="111"/>
      <c r="E47" s="111"/>
      <c r="F47" s="111"/>
      <c r="G47" s="111"/>
      <c r="H47" s="111"/>
      <c r="I47" s="111"/>
      <c r="J47" s="112"/>
      <c r="K47" s="111"/>
      <c r="L47" s="111"/>
      <c r="M47" s="111"/>
      <c r="N47" s="111"/>
      <c r="O47" s="111"/>
      <c r="P47" s="111"/>
      <c r="Q47" s="111"/>
      <c r="R47" s="112"/>
    </row>
    <row r="48" spans="1:18" x14ac:dyDescent="0.3">
      <c r="A48" s="111"/>
      <c r="B48" s="111"/>
      <c r="C48" s="112"/>
      <c r="D48" s="111"/>
      <c r="E48" s="111"/>
      <c r="F48" s="113"/>
      <c r="G48" s="112"/>
      <c r="H48" s="119"/>
      <c r="I48" s="112"/>
      <c r="J48" s="112"/>
      <c r="K48" s="112"/>
      <c r="L48" s="111"/>
      <c r="M48" s="111"/>
      <c r="N48" s="113"/>
      <c r="O48" s="112"/>
      <c r="P48" s="118"/>
      <c r="Q48" s="112"/>
      <c r="R48" s="112"/>
    </row>
    <row r="49" spans="1:18" x14ac:dyDescent="0.3">
      <c r="A49" s="111"/>
      <c r="B49" s="114"/>
      <c r="C49" s="115"/>
      <c r="D49" s="114"/>
      <c r="E49" s="114"/>
      <c r="F49" s="114"/>
      <c r="G49" s="114"/>
      <c r="H49" s="116"/>
      <c r="I49" s="115"/>
      <c r="J49" s="112"/>
      <c r="K49" s="115"/>
      <c r="L49" s="114"/>
      <c r="M49" s="114"/>
      <c r="N49" s="114"/>
      <c r="O49" s="114"/>
      <c r="P49" s="116"/>
      <c r="Q49" s="115"/>
      <c r="R49" s="112"/>
    </row>
    <row r="50" spans="1:18" x14ac:dyDescent="0.3">
      <c r="A50" s="111"/>
      <c r="B50" s="114"/>
      <c r="C50" s="115"/>
      <c r="D50" s="114"/>
      <c r="E50" s="114"/>
      <c r="F50" s="114"/>
      <c r="G50" s="114"/>
      <c r="H50" s="114"/>
      <c r="I50" s="114"/>
      <c r="J50" s="117"/>
      <c r="K50" s="115"/>
      <c r="L50" s="114"/>
      <c r="M50" s="114"/>
      <c r="N50" s="114"/>
      <c r="O50" s="114"/>
      <c r="P50" s="114"/>
      <c r="Q50" s="114"/>
      <c r="R50" s="117"/>
    </row>
    <row r="51" spans="1:18" x14ac:dyDescent="0.3">
      <c r="A51" s="111"/>
      <c r="B51" s="111"/>
      <c r="C51" s="112"/>
      <c r="D51" s="111"/>
      <c r="E51" s="111"/>
      <c r="F51" s="111"/>
      <c r="G51" s="111"/>
      <c r="H51" s="111"/>
      <c r="I51" s="111"/>
      <c r="J51" s="112"/>
      <c r="K51" s="111"/>
      <c r="L51" s="111"/>
      <c r="M51" s="111"/>
      <c r="N51" s="111"/>
      <c r="O51" s="111"/>
      <c r="P51" s="111"/>
      <c r="Q51" s="111"/>
      <c r="R51" s="112"/>
    </row>
    <row r="52" spans="1:18" x14ac:dyDescent="0.3">
      <c r="A52" s="111"/>
      <c r="B52" s="111"/>
      <c r="C52" s="112"/>
      <c r="D52" s="111"/>
      <c r="E52" s="111"/>
      <c r="F52" s="113"/>
      <c r="G52" s="112"/>
      <c r="H52" s="119"/>
      <c r="I52" s="112"/>
      <c r="J52" s="112"/>
      <c r="K52" s="112"/>
      <c r="L52" s="111"/>
      <c r="M52" s="111"/>
      <c r="N52" s="113"/>
      <c r="O52" s="112"/>
      <c r="P52" s="119"/>
      <c r="Q52" s="112"/>
      <c r="R52" s="112"/>
    </row>
    <row r="53" spans="1:18" x14ac:dyDescent="0.3">
      <c r="A53" s="111"/>
      <c r="B53" s="114"/>
      <c r="C53" s="115"/>
      <c r="D53" s="114"/>
      <c r="E53" s="114"/>
      <c r="F53" s="114"/>
      <c r="G53" s="114"/>
      <c r="H53" s="116"/>
      <c r="I53" s="115"/>
      <c r="J53" s="112"/>
      <c r="K53" s="115"/>
      <c r="L53" s="114"/>
      <c r="M53" s="114"/>
      <c r="N53" s="114"/>
      <c r="O53" s="114"/>
      <c r="P53" s="116"/>
      <c r="Q53" s="115"/>
      <c r="R53" s="112"/>
    </row>
    <row r="54" spans="1:18" x14ac:dyDescent="0.3">
      <c r="A54" s="111"/>
      <c r="B54" s="114"/>
      <c r="C54" s="115"/>
      <c r="D54" s="114"/>
      <c r="E54" s="114"/>
      <c r="F54" s="114"/>
      <c r="G54" s="114"/>
      <c r="H54" s="114"/>
      <c r="I54" s="114"/>
      <c r="J54" s="117"/>
      <c r="K54" s="115"/>
      <c r="L54" s="114"/>
      <c r="M54" s="114"/>
      <c r="N54" s="114"/>
      <c r="O54" s="114"/>
      <c r="P54" s="114"/>
      <c r="Q54" s="114"/>
      <c r="R54" s="117"/>
    </row>
    <row r="55" spans="1:18" x14ac:dyDescent="0.3">
      <c r="A55" s="111"/>
      <c r="B55" s="111"/>
      <c r="C55" s="112"/>
      <c r="D55" s="111"/>
      <c r="E55" s="111"/>
      <c r="F55" s="111"/>
      <c r="G55" s="111"/>
      <c r="H55" s="111"/>
      <c r="I55" s="111"/>
      <c r="J55" s="112"/>
      <c r="K55" s="111"/>
      <c r="L55" s="111"/>
      <c r="M55" s="111"/>
      <c r="N55" s="111"/>
      <c r="O55" s="111"/>
      <c r="P55" s="111"/>
      <c r="Q55" s="111"/>
      <c r="R55" s="112"/>
    </row>
    <row r="56" spans="1:18" x14ac:dyDescent="0.3">
      <c r="A56" s="111"/>
      <c r="B56" s="111"/>
      <c r="C56" s="112"/>
      <c r="D56" s="111"/>
      <c r="E56" s="111"/>
      <c r="F56" s="113"/>
      <c r="G56" s="112"/>
      <c r="H56" s="119"/>
      <c r="I56" s="112"/>
      <c r="J56" s="112"/>
      <c r="K56" s="112"/>
      <c r="L56" s="111"/>
      <c r="M56" s="111"/>
      <c r="N56" s="113"/>
      <c r="O56" s="112"/>
      <c r="P56" s="119"/>
      <c r="Q56" s="112"/>
      <c r="R56" s="112"/>
    </row>
    <row r="57" spans="1:18" x14ac:dyDescent="0.3">
      <c r="A57" s="111"/>
      <c r="B57" s="114"/>
      <c r="C57" s="115"/>
      <c r="D57" s="114"/>
      <c r="E57" s="114"/>
      <c r="F57" s="114"/>
      <c r="G57" s="114"/>
      <c r="H57" s="116"/>
      <c r="I57" s="115"/>
      <c r="J57" s="112"/>
      <c r="K57" s="115"/>
      <c r="L57" s="114"/>
      <c r="M57" s="114"/>
      <c r="N57" s="114"/>
      <c r="O57" s="114"/>
      <c r="P57" s="116"/>
      <c r="Q57" s="115"/>
      <c r="R57" s="112"/>
    </row>
    <row r="58" spans="1:18" x14ac:dyDescent="0.3">
      <c r="A58" s="111"/>
      <c r="B58" s="114"/>
      <c r="C58" s="115"/>
      <c r="D58" s="114"/>
      <c r="E58" s="114"/>
      <c r="F58" s="114"/>
      <c r="G58" s="114"/>
      <c r="H58" s="114"/>
      <c r="I58" s="114"/>
      <c r="J58" s="117"/>
      <c r="K58" s="115"/>
      <c r="L58" s="114"/>
      <c r="M58" s="114"/>
      <c r="N58" s="114"/>
      <c r="O58" s="114"/>
      <c r="P58" s="114"/>
      <c r="Q58" s="114"/>
      <c r="R58" s="117"/>
    </row>
    <row r="59" spans="1:18" x14ac:dyDescent="0.3">
      <c r="A59" s="111"/>
      <c r="B59" s="111"/>
      <c r="C59" s="112"/>
      <c r="D59" s="111"/>
      <c r="E59" s="111"/>
      <c r="F59" s="111"/>
      <c r="G59" s="111"/>
      <c r="H59" s="111"/>
      <c r="I59" s="111"/>
      <c r="J59" s="112"/>
      <c r="K59" s="111"/>
      <c r="L59" s="111"/>
      <c r="M59" s="111"/>
      <c r="N59" s="111"/>
      <c r="O59" s="111"/>
      <c r="P59" s="111"/>
      <c r="Q59" s="111"/>
      <c r="R59" s="112"/>
    </row>
    <row r="60" spans="1:18" x14ac:dyDescent="0.3">
      <c r="A60" s="111"/>
      <c r="B60" s="111"/>
      <c r="C60" s="112"/>
      <c r="D60" s="111"/>
      <c r="E60" s="111"/>
      <c r="F60" s="113"/>
      <c r="G60" s="112"/>
      <c r="H60" s="119"/>
      <c r="I60" s="112"/>
      <c r="J60" s="112"/>
      <c r="K60" s="112"/>
      <c r="L60" s="111"/>
      <c r="M60" s="111"/>
      <c r="N60" s="113"/>
      <c r="O60" s="112"/>
      <c r="P60" s="119"/>
      <c r="Q60" s="112"/>
      <c r="R60" s="112"/>
    </row>
    <row r="61" spans="1:18" x14ac:dyDescent="0.3">
      <c r="A61" s="111"/>
      <c r="B61" s="114"/>
      <c r="C61" s="115"/>
      <c r="D61" s="114"/>
      <c r="E61" s="114"/>
      <c r="F61" s="114"/>
      <c r="G61" s="114"/>
      <c r="H61" s="116"/>
      <c r="I61" s="115"/>
      <c r="J61" s="112"/>
      <c r="K61" s="115"/>
      <c r="L61" s="114"/>
      <c r="M61" s="114"/>
      <c r="N61" s="114"/>
      <c r="O61" s="114"/>
      <c r="P61" s="116"/>
      <c r="Q61" s="115"/>
      <c r="R61" s="112"/>
    </row>
    <row r="62" spans="1:18" x14ac:dyDescent="0.3">
      <c r="A62" s="111"/>
      <c r="B62" s="114"/>
      <c r="C62" s="115"/>
      <c r="D62" s="114"/>
      <c r="E62" s="114"/>
      <c r="F62" s="114"/>
      <c r="G62" s="114"/>
      <c r="H62" s="114"/>
      <c r="I62" s="114"/>
      <c r="J62" s="117"/>
      <c r="K62" s="115"/>
      <c r="L62" s="114"/>
      <c r="M62" s="114"/>
      <c r="N62" s="114"/>
      <c r="O62" s="114"/>
      <c r="P62" s="114"/>
      <c r="Q62" s="114"/>
      <c r="R62" s="117"/>
    </row>
    <row r="63" spans="1:18" x14ac:dyDescent="0.3">
      <c r="A63" s="111"/>
      <c r="B63" s="111"/>
      <c r="C63" s="112"/>
      <c r="D63" s="111"/>
      <c r="E63" s="111"/>
      <c r="F63" s="111"/>
      <c r="G63" s="111"/>
      <c r="H63" s="111"/>
      <c r="I63" s="111"/>
      <c r="J63" s="112"/>
      <c r="K63" s="111"/>
      <c r="L63" s="111"/>
      <c r="M63" s="111"/>
      <c r="N63" s="111"/>
      <c r="O63" s="111"/>
      <c r="P63" s="111"/>
      <c r="Q63" s="111"/>
      <c r="R63" s="112"/>
    </row>
    <row r="64" spans="1:18" x14ac:dyDescent="0.3">
      <c r="A64" s="111"/>
      <c r="B64" s="111"/>
      <c r="C64" s="112"/>
      <c r="D64" s="111"/>
      <c r="E64" s="111"/>
      <c r="F64" s="113"/>
      <c r="G64" s="112"/>
      <c r="H64" s="118"/>
      <c r="I64" s="112"/>
      <c r="J64" s="112"/>
      <c r="K64" s="112"/>
      <c r="L64" s="111"/>
      <c r="M64" s="111"/>
      <c r="N64" s="113"/>
      <c r="O64" s="112"/>
      <c r="P64" s="119"/>
      <c r="Q64" s="112"/>
      <c r="R64" s="112"/>
    </row>
    <row r="65" spans="1:18" x14ac:dyDescent="0.3">
      <c r="A65" s="111"/>
      <c r="B65" s="114"/>
      <c r="C65" s="115"/>
      <c r="D65" s="114"/>
      <c r="E65" s="114"/>
      <c r="F65" s="114"/>
      <c r="G65" s="114"/>
      <c r="H65" s="116"/>
      <c r="I65" s="115"/>
      <c r="J65" s="112"/>
      <c r="K65" s="115"/>
      <c r="L65" s="114"/>
      <c r="M65" s="114"/>
      <c r="N65" s="114"/>
      <c r="O65" s="114"/>
      <c r="P65" s="116"/>
      <c r="Q65" s="115"/>
      <c r="R65" s="112"/>
    </row>
    <row r="66" spans="1:18" x14ac:dyDescent="0.3">
      <c r="A66" s="111"/>
      <c r="B66" s="114"/>
      <c r="C66" s="115"/>
      <c r="D66" s="114"/>
      <c r="E66" s="114"/>
      <c r="F66" s="114"/>
      <c r="G66" s="114"/>
      <c r="H66" s="114"/>
      <c r="I66" s="114"/>
      <c r="J66" s="117"/>
      <c r="K66" s="115"/>
      <c r="L66" s="114"/>
      <c r="M66" s="114"/>
      <c r="N66" s="114"/>
      <c r="O66" s="114"/>
      <c r="P66" s="114"/>
      <c r="Q66" s="114"/>
      <c r="R66" s="117"/>
    </row>
    <row r="67" spans="1:18" x14ac:dyDescent="0.3">
      <c r="A67" s="111"/>
      <c r="B67" s="111"/>
      <c r="C67" s="112"/>
      <c r="D67" s="111"/>
      <c r="E67" s="111"/>
      <c r="F67" s="111"/>
      <c r="G67" s="111"/>
      <c r="H67" s="111"/>
      <c r="I67" s="111"/>
      <c r="J67" s="112"/>
      <c r="K67" s="111"/>
      <c r="L67" s="111"/>
      <c r="M67" s="111"/>
      <c r="N67" s="111"/>
      <c r="O67" s="111"/>
      <c r="P67" s="111"/>
      <c r="Q67" s="111"/>
      <c r="R67" s="112"/>
    </row>
    <row r="68" spans="1:18" x14ac:dyDescent="0.3">
      <c r="A68" s="111"/>
      <c r="B68" s="111"/>
      <c r="C68" s="112"/>
      <c r="D68" s="111"/>
      <c r="E68" s="111"/>
      <c r="F68" s="113"/>
      <c r="G68" s="112"/>
      <c r="H68" s="119"/>
      <c r="I68" s="112"/>
      <c r="J68" s="112"/>
      <c r="K68" s="112"/>
      <c r="L68" s="111"/>
      <c r="M68" s="111"/>
      <c r="N68" s="113"/>
      <c r="O68" s="112"/>
      <c r="P68" s="119"/>
      <c r="Q68" s="112"/>
      <c r="R68" s="112"/>
    </row>
    <row r="69" spans="1:18" x14ac:dyDescent="0.3">
      <c r="A69" s="111"/>
      <c r="B69" s="114"/>
      <c r="C69" s="115"/>
      <c r="D69" s="114"/>
      <c r="E69" s="114"/>
      <c r="F69" s="114"/>
      <c r="G69" s="114"/>
      <c r="H69" s="116"/>
      <c r="I69" s="115"/>
      <c r="J69" s="112"/>
      <c r="K69" s="115"/>
      <c r="L69" s="114"/>
      <c r="M69" s="114"/>
      <c r="N69" s="114"/>
      <c r="O69" s="114"/>
      <c r="P69" s="116"/>
      <c r="Q69" s="115"/>
      <c r="R69" s="112"/>
    </row>
    <row r="70" spans="1:18" x14ac:dyDescent="0.3">
      <c r="A70" s="111"/>
      <c r="B70" s="114"/>
      <c r="C70" s="115"/>
      <c r="D70" s="114"/>
      <c r="E70" s="114"/>
      <c r="F70" s="114"/>
      <c r="G70" s="114"/>
      <c r="H70" s="114"/>
      <c r="I70" s="114"/>
      <c r="J70" s="117"/>
      <c r="K70" s="115"/>
      <c r="L70" s="114"/>
      <c r="M70" s="114"/>
      <c r="N70" s="114"/>
      <c r="O70" s="114"/>
      <c r="P70" s="114"/>
      <c r="Q70" s="114"/>
      <c r="R70" s="117"/>
    </row>
    <row r="71" spans="1:18" x14ac:dyDescent="0.3">
      <c r="A71" s="111"/>
      <c r="B71" s="111"/>
      <c r="C71" s="112"/>
      <c r="D71" s="111"/>
      <c r="E71" s="111"/>
      <c r="F71" s="111"/>
      <c r="G71" s="111"/>
      <c r="H71" s="111"/>
      <c r="I71" s="111"/>
      <c r="J71" s="112"/>
      <c r="K71" s="111"/>
      <c r="L71" s="111"/>
      <c r="M71" s="111"/>
      <c r="N71" s="111"/>
      <c r="O71" s="111"/>
      <c r="P71" s="111"/>
      <c r="Q71" s="111"/>
      <c r="R71" s="112"/>
    </row>
    <row r="72" spans="1:18" x14ac:dyDescent="0.3">
      <c r="A72" s="111"/>
      <c r="B72" s="111"/>
      <c r="C72" s="112"/>
      <c r="D72" s="111"/>
      <c r="E72" s="111"/>
      <c r="F72" s="113"/>
      <c r="G72" s="112"/>
      <c r="H72" s="119"/>
      <c r="I72" s="112"/>
      <c r="J72" s="112"/>
      <c r="K72" s="112"/>
      <c r="L72" s="111"/>
      <c r="M72" s="111"/>
      <c r="N72" s="113"/>
      <c r="O72" s="112"/>
      <c r="P72" s="119"/>
      <c r="Q72" s="112"/>
      <c r="R72" s="112"/>
    </row>
    <row r="73" spans="1:18" x14ac:dyDescent="0.3">
      <c r="A73" s="111"/>
      <c r="B73" s="114"/>
      <c r="C73" s="115"/>
      <c r="D73" s="114"/>
      <c r="E73" s="114"/>
      <c r="F73" s="114"/>
      <c r="G73" s="114"/>
      <c r="H73" s="116"/>
      <c r="I73" s="115"/>
      <c r="J73" s="112"/>
      <c r="K73" s="115"/>
      <c r="L73" s="114"/>
      <c r="M73" s="114"/>
      <c r="N73" s="114"/>
      <c r="O73" s="114"/>
      <c r="P73" s="116"/>
      <c r="Q73" s="115"/>
      <c r="R73" s="112"/>
    </row>
    <row r="74" spans="1:18" x14ac:dyDescent="0.3">
      <c r="A74" s="111"/>
      <c r="B74" s="114"/>
      <c r="C74" s="115"/>
      <c r="D74" s="114"/>
      <c r="E74" s="114"/>
      <c r="F74" s="114"/>
      <c r="G74" s="114"/>
      <c r="H74" s="114"/>
      <c r="I74" s="114"/>
      <c r="J74" s="117"/>
      <c r="K74" s="115"/>
      <c r="L74" s="114"/>
      <c r="M74" s="114"/>
      <c r="N74" s="114"/>
      <c r="O74" s="114"/>
      <c r="P74" s="114"/>
      <c r="Q74" s="114"/>
      <c r="R74" s="117"/>
    </row>
    <row r="75" spans="1:18" x14ac:dyDescent="0.3">
      <c r="A75" s="111"/>
      <c r="B75" s="111"/>
      <c r="C75" s="112"/>
      <c r="D75" s="111"/>
      <c r="E75" s="111"/>
      <c r="F75" s="111"/>
      <c r="G75" s="111"/>
      <c r="H75" s="111"/>
      <c r="I75" s="111"/>
      <c r="J75" s="112"/>
      <c r="K75" s="111"/>
      <c r="L75" s="111"/>
      <c r="M75" s="111"/>
      <c r="N75" s="111"/>
      <c r="O75" s="111"/>
      <c r="P75" s="111"/>
      <c r="Q75" s="111"/>
      <c r="R75" s="112"/>
    </row>
    <row r="76" spans="1:18" x14ac:dyDescent="0.3">
      <c r="A76" s="111"/>
      <c r="B76" s="111"/>
      <c r="C76" s="112"/>
      <c r="D76" s="111"/>
      <c r="E76" s="111"/>
      <c r="F76" s="113"/>
      <c r="G76" s="112"/>
      <c r="H76" s="119"/>
      <c r="I76" s="112"/>
      <c r="J76" s="112"/>
      <c r="K76" s="112"/>
      <c r="L76" s="111"/>
      <c r="M76" s="111"/>
      <c r="N76" s="113"/>
      <c r="O76" s="112"/>
      <c r="P76" s="119"/>
      <c r="Q76" s="112"/>
      <c r="R76" s="112"/>
    </row>
    <row r="77" spans="1:18" x14ac:dyDescent="0.3">
      <c r="A77" s="111"/>
      <c r="B77" s="114"/>
      <c r="C77" s="115"/>
      <c r="D77" s="114"/>
      <c r="E77" s="114"/>
      <c r="F77" s="114"/>
      <c r="G77" s="114"/>
      <c r="H77" s="116"/>
      <c r="I77" s="115"/>
      <c r="J77" s="112"/>
      <c r="K77" s="115"/>
      <c r="L77" s="114"/>
      <c r="M77" s="114"/>
      <c r="N77" s="114"/>
      <c r="O77" s="114"/>
      <c r="P77" s="116"/>
      <c r="Q77" s="115"/>
      <c r="R77" s="112"/>
    </row>
    <row r="78" spans="1:18" x14ac:dyDescent="0.3">
      <c r="A78" s="111"/>
      <c r="B78" s="114"/>
      <c r="C78" s="115"/>
      <c r="D78" s="114"/>
      <c r="E78" s="114"/>
      <c r="F78" s="114"/>
      <c r="G78" s="114"/>
      <c r="H78" s="114"/>
      <c r="I78" s="114"/>
      <c r="J78" s="117"/>
      <c r="K78" s="115"/>
      <c r="L78" s="114"/>
      <c r="M78" s="114"/>
      <c r="N78" s="114"/>
      <c r="O78" s="114"/>
      <c r="P78" s="114"/>
      <c r="Q78" s="114"/>
      <c r="R78" s="117"/>
    </row>
    <row r="79" spans="1:18" x14ac:dyDescent="0.3">
      <c r="A79" s="111"/>
      <c r="B79" s="111"/>
      <c r="C79" s="112"/>
      <c r="D79" s="111"/>
      <c r="E79" s="111"/>
      <c r="F79" s="111"/>
      <c r="G79" s="111"/>
      <c r="H79" s="111"/>
      <c r="I79" s="111"/>
      <c r="J79" s="112"/>
      <c r="K79" s="111"/>
      <c r="L79" s="111"/>
      <c r="M79" s="111"/>
      <c r="N79" s="111"/>
      <c r="O79" s="111"/>
      <c r="P79" s="111"/>
      <c r="Q79" s="111"/>
      <c r="R79" s="112"/>
    </row>
    <row r="80" spans="1:18" x14ac:dyDescent="0.3">
      <c r="A80" s="111"/>
      <c r="B80" s="111"/>
      <c r="C80" s="112"/>
      <c r="D80" s="111"/>
      <c r="E80" s="111"/>
      <c r="F80" s="111"/>
      <c r="G80" s="111"/>
      <c r="H80" s="111"/>
      <c r="I80" s="111"/>
      <c r="J80" s="112"/>
      <c r="K80" s="111"/>
      <c r="L80" s="111"/>
      <c r="M80" s="111"/>
      <c r="N80" s="111"/>
      <c r="O80" s="111"/>
      <c r="P80" s="111"/>
      <c r="Q80" s="111"/>
      <c r="R80" s="112"/>
    </row>
    <row r="81" spans="1:18" x14ac:dyDescent="0.3">
      <c r="A81" s="111"/>
      <c r="B81" s="111"/>
      <c r="C81" s="112"/>
      <c r="D81" s="111"/>
      <c r="E81" s="111"/>
      <c r="F81" s="111"/>
      <c r="G81" s="111"/>
      <c r="H81" s="111"/>
      <c r="I81" s="111"/>
      <c r="J81" s="112"/>
      <c r="K81" s="111"/>
      <c r="L81" s="111"/>
      <c r="M81" s="111"/>
      <c r="N81" s="111"/>
      <c r="O81" s="111"/>
      <c r="P81" s="111"/>
      <c r="Q81" s="111"/>
      <c r="R81" s="112"/>
    </row>
    <row r="82" spans="1:18" x14ac:dyDescent="0.3">
      <c r="A82" s="111"/>
      <c r="B82" s="111"/>
      <c r="C82" s="112"/>
      <c r="D82" s="111"/>
      <c r="E82" s="111"/>
      <c r="F82" s="111"/>
      <c r="G82" s="111"/>
      <c r="H82" s="111"/>
      <c r="I82" s="111"/>
      <c r="J82" s="112"/>
      <c r="K82" s="112"/>
      <c r="L82" s="111"/>
      <c r="M82" s="111"/>
      <c r="N82" s="111"/>
      <c r="O82" s="111"/>
      <c r="P82" s="111"/>
      <c r="Q82" s="111"/>
      <c r="R82" s="112"/>
    </row>
    <row r="83" spans="1:18" x14ac:dyDescent="0.3">
      <c r="A83" s="111"/>
      <c r="B83" s="111"/>
      <c r="C83" s="112"/>
      <c r="D83" s="111"/>
      <c r="E83" s="111"/>
      <c r="F83" s="111"/>
      <c r="G83" s="111"/>
      <c r="H83" s="111"/>
      <c r="I83" s="111"/>
      <c r="J83" s="112"/>
      <c r="K83" s="112"/>
      <c r="L83" s="111"/>
      <c r="M83" s="111"/>
      <c r="N83" s="111"/>
      <c r="O83" s="111"/>
      <c r="P83" s="111"/>
      <c r="Q83" s="111"/>
      <c r="R83" s="112"/>
    </row>
    <row r="84" spans="1:18" x14ac:dyDescent="0.3">
      <c r="A84" s="111"/>
      <c r="B84" s="111"/>
      <c r="C84" s="112"/>
      <c r="D84" s="111"/>
      <c r="E84" s="111"/>
      <c r="F84" s="111"/>
      <c r="G84" s="111"/>
      <c r="H84" s="111"/>
      <c r="I84" s="111"/>
      <c r="J84" s="112"/>
      <c r="K84" s="112"/>
      <c r="L84" s="111"/>
      <c r="M84" s="111"/>
      <c r="N84" s="111"/>
      <c r="O84" s="111"/>
      <c r="P84" s="111"/>
      <c r="Q84" s="111"/>
      <c r="R84" s="112"/>
    </row>
    <row r="85" spans="1:18" x14ac:dyDescent="0.3">
      <c r="A85" s="111"/>
      <c r="B85" s="111"/>
      <c r="C85" s="112"/>
      <c r="D85" s="111"/>
      <c r="E85" s="111"/>
      <c r="F85" s="111"/>
      <c r="G85" s="111"/>
      <c r="H85" s="111"/>
      <c r="I85" s="111"/>
      <c r="J85" s="112"/>
      <c r="K85" s="111"/>
      <c r="L85" s="111"/>
      <c r="M85" s="111"/>
      <c r="N85" s="111"/>
      <c r="O85" s="111"/>
      <c r="P85" s="111"/>
      <c r="Q85" s="111"/>
      <c r="R85" s="112"/>
    </row>
    <row r="86" spans="1:18" x14ac:dyDescent="0.3">
      <c r="A86" s="111"/>
      <c r="B86" s="111"/>
      <c r="C86" s="112"/>
      <c r="D86" s="111"/>
      <c r="E86" s="111"/>
      <c r="F86" s="111"/>
      <c r="G86" s="111"/>
      <c r="H86" s="111"/>
      <c r="I86" s="111"/>
      <c r="J86" s="112"/>
      <c r="K86" s="111"/>
      <c r="L86" s="111"/>
      <c r="M86" s="111"/>
      <c r="N86" s="111"/>
      <c r="O86" s="111"/>
      <c r="P86" s="111"/>
      <c r="Q86" s="111"/>
      <c r="R86" s="112"/>
    </row>
    <row r="87" spans="1:18" x14ac:dyDescent="0.3">
      <c r="A87" s="111"/>
      <c r="B87" s="111"/>
      <c r="C87" s="112"/>
      <c r="D87" s="111"/>
      <c r="E87" s="111"/>
      <c r="F87" s="111"/>
      <c r="G87" s="111"/>
      <c r="H87" s="111"/>
      <c r="I87" s="111"/>
      <c r="J87" s="112"/>
      <c r="K87" s="111"/>
      <c r="L87" s="111"/>
      <c r="M87" s="111"/>
      <c r="N87" s="111"/>
      <c r="O87" s="111"/>
      <c r="P87" s="111"/>
      <c r="Q87" s="111"/>
      <c r="R87" s="112"/>
    </row>
    <row r="88" spans="1:18" x14ac:dyDescent="0.3">
      <c r="A88" s="111"/>
      <c r="B88" s="111"/>
      <c r="C88" s="112"/>
      <c r="D88" s="111"/>
      <c r="E88" s="111"/>
      <c r="F88" s="111"/>
      <c r="G88" s="111"/>
      <c r="H88" s="111"/>
      <c r="I88" s="111"/>
      <c r="J88" s="112"/>
      <c r="K88" s="111"/>
      <c r="L88" s="111"/>
      <c r="M88" s="111"/>
      <c r="N88" s="111"/>
      <c r="O88" s="111"/>
      <c r="P88" s="111"/>
      <c r="Q88" s="111"/>
      <c r="R88" s="112"/>
    </row>
    <row r="89" spans="1:18" x14ac:dyDescent="0.3">
      <c r="A89" s="111"/>
      <c r="B89" s="111"/>
      <c r="C89" s="112"/>
      <c r="D89" s="111"/>
      <c r="E89" s="111"/>
      <c r="F89" s="111"/>
      <c r="G89" s="111"/>
      <c r="H89" s="111"/>
      <c r="I89" s="111"/>
      <c r="J89" s="112"/>
      <c r="K89" s="111"/>
      <c r="L89" s="111"/>
      <c r="M89" s="111"/>
      <c r="N89" s="111"/>
      <c r="O89" s="111"/>
      <c r="P89" s="111"/>
      <c r="Q89" s="111"/>
      <c r="R89" s="112"/>
    </row>
    <row r="90" spans="1:18" x14ac:dyDescent="0.3">
      <c r="A90" s="111"/>
      <c r="B90" s="111"/>
      <c r="C90" s="112"/>
      <c r="D90" s="111"/>
      <c r="E90" s="111"/>
      <c r="F90" s="111"/>
      <c r="G90" s="111"/>
      <c r="H90" s="111"/>
      <c r="I90" s="111"/>
      <c r="J90" s="112"/>
      <c r="K90" s="111"/>
      <c r="L90" s="111"/>
      <c r="M90" s="111"/>
      <c r="N90" s="111"/>
      <c r="O90" s="111"/>
      <c r="P90" s="111"/>
      <c r="Q90" s="111"/>
      <c r="R90" s="112"/>
    </row>
    <row r="91" spans="1:18" x14ac:dyDescent="0.3">
      <c r="A91" s="111"/>
      <c r="B91" s="111"/>
      <c r="C91" s="112"/>
      <c r="D91" s="111"/>
      <c r="E91" s="111"/>
      <c r="F91" s="111"/>
      <c r="G91" s="111"/>
      <c r="H91" s="111"/>
      <c r="I91" s="111"/>
      <c r="J91" s="112"/>
      <c r="K91" s="111"/>
      <c r="L91" s="111"/>
      <c r="M91" s="111"/>
      <c r="N91" s="111"/>
      <c r="O91" s="111"/>
      <c r="P91" s="111"/>
      <c r="Q91" s="111"/>
      <c r="R91" s="112"/>
    </row>
    <row r="92" spans="1:18" x14ac:dyDescent="0.3">
      <c r="A92" s="111"/>
      <c r="B92" s="111"/>
      <c r="C92" s="112"/>
      <c r="D92" s="111"/>
      <c r="E92" s="111"/>
      <c r="F92" s="111"/>
      <c r="G92" s="111"/>
      <c r="H92" s="111"/>
      <c r="I92" s="111"/>
      <c r="J92" s="112"/>
      <c r="K92" s="111"/>
      <c r="L92" s="111"/>
      <c r="M92" s="111"/>
      <c r="N92" s="111"/>
      <c r="O92" s="111"/>
      <c r="P92" s="111"/>
      <c r="Q92" s="111"/>
      <c r="R92" s="112"/>
    </row>
    <row r="93" spans="1:18" x14ac:dyDescent="0.3">
      <c r="A93" s="111"/>
      <c r="B93" s="111"/>
      <c r="C93" s="112"/>
      <c r="D93" s="111"/>
      <c r="E93" s="111"/>
      <c r="F93" s="111"/>
      <c r="G93" s="111"/>
      <c r="H93" s="111"/>
      <c r="I93" s="111"/>
      <c r="J93" s="112"/>
      <c r="K93" s="111"/>
      <c r="L93" s="111"/>
      <c r="M93" s="111"/>
      <c r="N93" s="111"/>
      <c r="O93" s="111"/>
      <c r="P93" s="111"/>
      <c r="Q93" s="111"/>
      <c r="R93" s="112"/>
    </row>
    <row r="94" spans="1:18" x14ac:dyDescent="0.3">
      <c r="A94" s="111"/>
      <c r="B94" s="111"/>
      <c r="C94" s="112"/>
      <c r="D94" s="111"/>
      <c r="E94" s="111"/>
      <c r="F94" s="111"/>
      <c r="G94" s="111"/>
      <c r="H94" s="111"/>
      <c r="I94" s="111"/>
      <c r="J94" s="112"/>
      <c r="K94" s="111"/>
      <c r="L94" s="111"/>
      <c r="M94" s="111"/>
      <c r="N94" s="111"/>
      <c r="O94" s="111"/>
      <c r="P94" s="111"/>
      <c r="Q94" s="111"/>
      <c r="R94" s="112"/>
    </row>
    <row r="95" spans="1:18" x14ac:dyDescent="0.3">
      <c r="A95" s="111"/>
      <c r="B95" s="111"/>
      <c r="C95" s="112"/>
      <c r="D95" s="111"/>
      <c r="E95" s="111"/>
      <c r="F95" s="111"/>
      <c r="G95" s="111"/>
      <c r="H95" s="111"/>
      <c r="I95" s="111"/>
      <c r="J95" s="112"/>
      <c r="K95" s="111"/>
      <c r="L95" s="111"/>
      <c r="M95" s="111"/>
      <c r="N95" s="111"/>
      <c r="O95" s="111"/>
      <c r="P95" s="111"/>
      <c r="Q95" s="111"/>
      <c r="R95" s="112"/>
    </row>
    <row r="96" spans="1:18" x14ac:dyDescent="0.3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</row>
    <row r="97" spans="1:18" x14ac:dyDescent="0.3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</row>
    <row r="98" spans="1:18" x14ac:dyDescent="0.3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</row>
    <row r="99" spans="1:18" x14ac:dyDescent="0.3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</row>
    <row r="100" spans="1:18" x14ac:dyDescent="0.3">
      <c r="A100" s="111"/>
      <c r="B100" s="111"/>
      <c r="C100" s="112"/>
      <c r="D100" s="111"/>
      <c r="E100" s="111"/>
      <c r="F100" s="111"/>
      <c r="G100" s="111"/>
      <c r="H100" s="111"/>
      <c r="I100" s="111"/>
      <c r="J100" s="112"/>
      <c r="K100" s="111"/>
      <c r="L100" s="111"/>
      <c r="M100" s="111"/>
      <c r="N100" s="111"/>
      <c r="O100" s="111"/>
      <c r="P100" s="111"/>
      <c r="Q100" s="111"/>
      <c r="R100" s="112"/>
    </row>
    <row r="101" spans="1:18" x14ac:dyDescent="0.3">
      <c r="A101" s="111"/>
      <c r="B101" s="111"/>
      <c r="C101" s="112"/>
      <c r="D101" s="111"/>
      <c r="E101" s="111"/>
      <c r="F101" s="111"/>
      <c r="G101" s="111"/>
      <c r="H101" s="111"/>
      <c r="I101" s="111"/>
      <c r="J101" s="112"/>
      <c r="K101" s="111"/>
      <c r="L101" s="111"/>
      <c r="M101" s="111"/>
      <c r="N101" s="111"/>
      <c r="O101" s="111"/>
      <c r="P101" s="111"/>
      <c r="Q101" s="111"/>
      <c r="R101" s="112"/>
    </row>
    <row r="102" spans="1:18" x14ac:dyDescent="0.3">
      <c r="A102" s="111"/>
      <c r="B102" s="111"/>
      <c r="C102" s="112"/>
      <c r="D102" s="111"/>
      <c r="E102" s="111"/>
      <c r="F102" s="111"/>
      <c r="G102" s="111"/>
      <c r="H102" s="111"/>
      <c r="I102" s="111"/>
      <c r="J102" s="112"/>
      <c r="K102" s="111"/>
      <c r="L102" s="111"/>
      <c r="M102" s="111"/>
      <c r="N102" s="111"/>
      <c r="O102" s="111"/>
      <c r="P102" s="111"/>
      <c r="Q102" s="111"/>
      <c r="R102" s="112"/>
    </row>
    <row r="103" spans="1:18" x14ac:dyDescent="0.3">
      <c r="A103" s="111"/>
      <c r="B103" s="111"/>
      <c r="C103" s="112"/>
      <c r="D103" s="111"/>
      <c r="E103" s="111"/>
      <c r="F103" s="111"/>
      <c r="G103" s="111"/>
      <c r="H103" s="111"/>
      <c r="I103" s="111"/>
      <c r="J103" s="112"/>
      <c r="K103" s="111"/>
      <c r="L103" s="111"/>
      <c r="M103" s="111"/>
      <c r="N103" s="111"/>
      <c r="O103" s="111"/>
      <c r="P103" s="111"/>
      <c r="Q103" s="111"/>
      <c r="R103" s="112"/>
    </row>
    <row r="104" spans="1:18" x14ac:dyDescent="0.3">
      <c r="A104" s="111"/>
      <c r="B104" s="111"/>
      <c r="C104" s="112"/>
      <c r="D104" s="111"/>
      <c r="E104" s="111"/>
      <c r="F104" s="111"/>
      <c r="G104" s="111"/>
      <c r="H104" s="111"/>
      <c r="I104" s="111"/>
      <c r="J104" s="112"/>
      <c r="K104" s="111"/>
      <c r="L104" s="111"/>
      <c r="M104" s="111"/>
      <c r="N104" s="111"/>
      <c r="O104" s="111"/>
      <c r="P104" s="111"/>
      <c r="Q104" s="111"/>
      <c r="R104" s="112"/>
    </row>
    <row r="105" spans="1:18" x14ac:dyDescent="0.3">
      <c r="A105" s="111"/>
      <c r="B105" s="111"/>
      <c r="C105" s="112"/>
      <c r="D105" s="111"/>
      <c r="E105" s="111"/>
      <c r="F105" s="111"/>
      <c r="G105" s="111"/>
      <c r="H105" s="111"/>
      <c r="I105" s="111"/>
      <c r="J105" s="112"/>
      <c r="K105" s="111"/>
      <c r="L105" s="111"/>
      <c r="M105" s="111"/>
      <c r="N105" s="111"/>
      <c r="O105" s="111"/>
      <c r="P105" s="111"/>
      <c r="Q105" s="111"/>
      <c r="R105" s="112"/>
    </row>
    <row r="106" spans="1:18" x14ac:dyDescent="0.3">
      <c r="A106" s="111"/>
      <c r="B106" s="111"/>
      <c r="C106" s="112"/>
      <c r="D106" s="111"/>
      <c r="E106" s="111"/>
      <c r="F106" s="111"/>
      <c r="G106" s="111"/>
      <c r="H106" s="111"/>
      <c r="I106" s="111"/>
      <c r="J106" s="112"/>
      <c r="K106" s="111"/>
      <c r="L106" s="111"/>
      <c r="M106" s="111"/>
      <c r="N106" s="111"/>
      <c r="O106" s="111"/>
      <c r="P106" s="111"/>
      <c r="Q106" s="111"/>
      <c r="R106" s="112"/>
    </row>
    <row r="107" spans="1:18" x14ac:dyDescent="0.3">
      <c r="A107" s="111"/>
      <c r="B107" s="111"/>
      <c r="C107" s="112"/>
      <c r="D107" s="111"/>
      <c r="E107" s="111"/>
      <c r="F107" s="111"/>
      <c r="G107" s="111"/>
      <c r="H107" s="111"/>
      <c r="I107" s="111"/>
      <c r="J107" s="112"/>
      <c r="K107" s="111"/>
      <c r="L107" s="111"/>
      <c r="M107" s="111"/>
      <c r="N107" s="111"/>
      <c r="O107" s="111"/>
      <c r="P107" s="111"/>
      <c r="Q107" s="111"/>
      <c r="R107" s="112"/>
    </row>
    <row r="108" spans="1:18" x14ac:dyDescent="0.3">
      <c r="J108" s="44"/>
      <c r="R108" s="44"/>
    </row>
    <row r="109" spans="1:18" x14ac:dyDescent="0.3">
      <c r="J109" s="44"/>
      <c r="R109" s="44"/>
    </row>
    <row r="110" spans="1:18" x14ac:dyDescent="0.3">
      <c r="J110" s="44"/>
      <c r="R110" s="44"/>
    </row>
    <row r="111" spans="1:18" x14ac:dyDescent="0.3">
      <c r="J111" s="44"/>
      <c r="R111" s="44"/>
    </row>
    <row r="112" spans="1:18" x14ac:dyDescent="0.3">
      <c r="J112" s="44"/>
      <c r="R112" s="44"/>
    </row>
    <row r="113" spans="10:18" x14ac:dyDescent="0.3">
      <c r="J113" s="44"/>
      <c r="R113" s="44"/>
    </row>
    <row r="114" spans="10:18" x14ac:dyDescent="0.3">
      <c r="J114" s="44"/>
      <c r="R114" s="44"/>
    </row>
    <row r="115" spans="10:18" x14ac:dyDescent="0.3">
      <c r="J115" s="44"/>
      <c r="R115" s="44"/>
    </row>
    <row r="116" spans="10:18" x14ac:dyDescent="0.3">
      <c r="J116" s="44"/>
      <c r="R116" s="44"/>
    </row>
    <row r="117" spans="10:18" x14ac:dyDescent="0.3">
      <c r="J117" s="44"/>
      <c r="R117" s="44"/>
    </row>
    <row r="118" spans="10:18" x14ac:dyDescent="0.3">
      <c r="J118" s="44"/>
      <c r="R118" s="44"/>
    </row>
    <row r="119" spans="10:18" x14ac:dyDescent="0.3">
      <c r="J119" s="44"/>
      <c r="R119" s="44"/>
    </row>
    <row r="120" spans="10:18" x14ac:dyDescent="0.3">
      <c r="J120" s="44"/>
      <c r="R120" s="44"/>
    </row>
    <row r="121" spans="10:18" x14ac:dyDescent="0.3">
      <c r="J121" s="44"/>
      <c r="R121" s="44"/>
    </row>
    <row r="122" spans="10:18" x14ac:dyDescent="0.3">
      <c r="J122" s="44"/>
      <c r="R122" s="44"/>
    </row>
    <row r="123" spans="10:18" x14ac:dyDescent="0.3">
      <c r="J123" s="44"/>
      <c r="R123" s="44"/>
    </row>
    <row r="124" spans="10:18" x14ac:dyDescent="0.3">
      <c r="J124" s="44"/>
      <c r="R124" s="44"/>
    </row>
    <row r="125" spans="10:18" x14ac:dyDescent="0.3">
      <c r="J125" s="44"/>
      <c r="R125" s="44"/>
    </row>
    <row r="126" spans="10:18" x14ac:dyDescent="0.3">
      <c r="J126" s="44"/>
      <c r="R126" s="44"/>
    </row>
    <row r="127" spans="10:18" x14ac:dyDescent="0.3">
      <c r="J127" s="44"/>
      <c r="R127" s="44"/>
    </row>
    <row r="128" spans="10:18" x14ac:dyDescent="0.3">
      <c r="J128" s="44"/>
      <c r="R128" s="44"/>
    </row>
    <row r="129" spans="10:18" x14ac:dyDescent="0.3">
      <c r="J129" s="44"/>
      <c r="R129" s="44"/>
    </row>
    <row r="130" spans="10:18" x14ac:dyDescent="0.3">
      <c r="J130" s="44"/>
      <c r="R130" s="44"/>
    </row>
    <row r="131" spans="10:18" x14ac:dyDescent="0.3">
      <c r="J131" s="44"/>
      <c r="R131" s="44"/>
    </row>
    <row r="132" spans="10:18" x14ac:dyDescent="0.3">
      <c r="J132" s="44"/>
      <c r="R132" s="44"/>
    </row>
    <row r="133" spans="10:18" x14ac:dyDescent="0.3">
      <c r="J133" s="44"/>
      <c r="R133" s="44"/>
    </row>
    <row r="134" spans="10:18" x14ac:dyDescent="0.3">
      <c r="J134" s="44"/>
      <c r="R134" s="44"/>
    </row>
    <row r="135" spans="10:18" x14ac:dyDescent="0.3">
      <c r="J135" s="44"/>
      <c r="R135" s="44"/>
    </row>
    <row r="136" spans="10:18" x14ac:dyDescent="0.3">
      <c r="J136" s="44"/>
      <c r="R136" s="44"/>
    </row>
    <row r="137" spans="10:18" x14ac:dyDescent="0.3">
      <c r="J137" s="44"/>
      <c r="R137" s="44"/>
    </row>
    <row r="138" spans="10:18" x14ac:dyDescent="0.3">
      <c r="J138" s="44"/>
      <c r="R138" s="44"/>
    </row>
    <row r="139" spans="10:18" x14ac:dyDescent="0.3">
      <c r="J139" s="44"/>
      <c r="R139" s="44"/>
    </row>
    <row r="140" spans="10:18" x14ac:dyDescent="0.3">
      <c r="J140" s="44"/>
      <c r="R140" s="44"/>
    </row>
    <row r="141" spans="10:18" x14ac:dyDescent="0.3">
      <c r="J141" s="44"/>
      <c r="R141" s="2"/>
    </row>
    <row r="142" spans="10:18" x14ac:dyDescent="0.3">
      <c r="J142" s="4"/>
      <c r="R142" s="2"/>
    </row>
    <row r="143" spans="10:18" x14ac:dyDescent="0.3">
      <c r="J143" s="4"/>
      <c r="R143" s="2"/>
    </row>
    <row r="144" spans="10:18" x14ac:dyDescent="0.3">
      <c r="J144" s="4"/>
      <c r="R144" s="2"/>
    </row>
    <row r="145" spans="10:18" x14ac:dyDescent="0.3">
      <c r="J145" s="4"/>
      <c r="R145" s="2"/>
    </row>
    <row r="146" spans="10:18" x14ac:dyDescent="0.3">
      <c r="J146" s="4"/>
      <c r="R146" s="2"/>
    </row>
    <row r="147" spans="10:18" x14ac:dyDescent="0.3">
      <c r="J147" s="4"/>
    </row>
    <row r="148" spans="10:18" x14ac:dyDescent="0.3">
      <c r="J148" s="4"/>
    </row>
    <row r="149" spans="10:18" x14ac:dyDescent="0.3">
      <c r="J149" s="4"/>
    </row>
    <row r="150" spans="10:18" x14ac:dyDescent="0.3">
      <c r="J150" s="4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84"/>
  <sheetViews>
    <sheetView workbookViewId="0">
      <selection activeCell="B4" sqref="B4"/>
    </sheetView>
  </sheetViews>
  <sheetFormatPr defaultRowHeight="14.4" x14ac:dyDescent="0.3"/>
  <cols>
    <col min="1" max="1" width="2.88671875" style="1" customWidth="1"/>
    <col min="2" max="2" width="52.77734375" style="1" customWidth="1"/>
    <col min="3" max="3" width="8.77734375" style="4" bestFit="1" customWidth="1"/>
    <col min="4" max="4" width="9" style="1" bestFit="1" customWidth="1"/>
    <col min="5" max="5" width="6.6640625" style="1" bestFit="1" customWidth="1"/>
    <col min="6" max="6" width="6.6640625" style="1" customWidth="1"/>
    <col min="7" max="7" width="7.77734375" style="1" bestFit="1" customWidth="1"/>
    <col min="8" max="8" width="14" style="1" bestFit="1" customWidth="1"/>
    <col min="9" max="9" width="10" style="1" customWidth="1"/>
    <col min="10" max="10" width="10.44140625" style="1" customWidth="1"/>
    <col min="11" max="14" width="8.88671875" style="1"/>
    <col min="15" max="15" width="8.21875" style="1" customWidth="1"/>
    <col min="16" max="16" width="11.88671875" style="1" bestFit="1" customWidth="1"/>
    <col min="17" max="17" width="10.33203125" style="1" bestFit="1" customWidth="1"/>
    <col min="18" max="18" width="10.88671875" style="1" customWidth="1"/>
    <col min="19" max="19" width="8.88671875" style="1"/>
    <col min="20" max="20" width="16.88671875" style="1" bestFit="1" customWidth="1"/>
    <col min="21" max="21" width="8.88671875" style="4" customWidth="1"/>
    <col min="22" max="22" width="6.6640625" style="5" customWidth="1"/>
    <col min="23" max="23" width="9.21875" style="4" bestFit="1" customWidth="1"/>
    <col min="24" max="16384" width="8.88671875" style="1"/>
  </cols>
  <sheetData>
    <row r="1" spans="2:24" s="21" customFormat="1" ht="15" thickBot="1" x14ac:dyDescent="0.35">
      <c r="B1" s="102" t="s">
        <v>0</v>
      </c>
      <c r="C1" s="103" t="s">
        <v>10</v>
      </c>
      <c r="D1" s="102" t="s">
        <v>17</v>
      </c>
      <c r="E1" s="104" t="s">
        <v>8</v>
      </c>
      <c r="F1" s="102" t="s">
        <v>14</v>
      </c>
      <c r="G1" s="104" t="s">
        <v>9</v>
      </c>
      <c r="H1" s="36" t="s">
        <v>18</v>
      </c>
      <c r="I1" s="37" t="s">
        <v>36</v>
      </c>
      <c r="J1" s="104" t="s">
        <v>1</v>
      </c>
      <c r="K1" s="103" t="s">
        <v>10</v>
      </c>
      <c r="L1" s="102" t="s">
        <v>17</v>
      </c>
      <c r="M1" s="104" t="s">
        <v>8</v>
      </c>
      <c r="N1" s="102" t="s">
        <v>14</v>
      </c>
      <c r="O1" s="104" t="s">
        <v>9</v>
      </c>
      <c r="P1" s="36" t="s">
        <v>18</v>
      </c>
      <c r="Q1" s="37" t="s">
        <v>36</v>
      </c>
      <c r="R1" s="104" t="s">
        <v>114</v>
      </c>
      <c r="T1" s="32" t="s">
        <v>18</v>
      </c>
      <c r="U1" s="22"/>
      <c r="V1" s="23"/>
      <c r="W1" s="22"/>
    </row>
    <row r="2" spans="2:24" s="21" customFormat="1" x14ac:dyDescent="0.3">
      <c r="B2" s="102" t="s">
        <v>7</v>
      </c>
      <c r="C2" s="103" t="s">
        <v>9</v>
      </c>
      <c r="D2" s="102" t="s">
        <v>16</v>
      </c>
      <c r="E2" s="104" t="s">
        <v>12</v>
      </c>
      <c r="F2" s="102" t="s">
        <v>15</v>
      </c>
      <c r="G2" s="104"/>
      <c r="H2" s="36" t="s">
        <v>19</v>
      </c>
      <c r="I2" s="37" t="s">
        <v>40</v>
      </c>
      <c r="J2" s="104"/>
      <c r="K2" s="103" t="s">
        <v>9</v>
      </c>
      <c r="L2" s="102" t="s">
        <v>16</v>
      </c>
      <c r="M2" s="104" t="s">
        <v>12</v>
      </c>
      <c r="N2" s="102" t="s">
        <v>15</v>
      </c>
      <c r="O2" s="104"/>
      <c r="P2" s="36" t="s">
        <v>19</v>
      </c>
      <c r="Q2" s="37" t="s">
        <v>40</v>
      </c>
      <c r="R2" s="104" t="s">
        <v>113</v>
      </c>
      <c r="T2" s="2" t="s">
        <v>18</v>
      </c>
      <c r="U2" s="4">
        <v>50000</v>
      </c>
      <c r="V2" s="5">
        <v>1</v>
      </c>
      <c r="W2" s="4">
        <f t="shared" ref="W2:W10" si="0">U2*V2</f>
        <v>50000</v>
      </c>
    </row>
    <row r="3" spans="2:24" s="21" customFormat="1" x14ac:dyDescent="0.3">
      <c r="B3" s="102"/>
      <c r="C3" s="103" t="s">
        <v>11</v>
      </c>
      <c r="D3" s="102">
        <v>240</v>
      </c>
      <c r="E3" s="104"/>
      <c r="F3" s="102"/>
      <c r="G3" s="104"/>
      <c r="H3" s="84">
        <f>W12</f>
        <v>3665.625</v>
      </c>
      <c r="I3" s="37" t="s">
        <v>37</v>
      </c>
      <c r="J3" s="104" t="s">
        <v>2</v>
      </c>
      <c r="K3" s="103"/>
      <c r="L3" s="102">
        <v>240</v>
      </c>
      <c r="M3" s="104"/>
      <c r="N3" s="102"/>
      <c r="O3" s="104"/>
      <c r="P3" s="84">
        <f>W12</f>
        <v>3665.625</v>
      </c>
      <c r="Q3" s="37" t="s">
        <v>37</v>
      </c>
      <c r="R3" s="104" t="s">
        <v>2</v>
      </c>
      <c r="T3" s="2" t="s">
        <v>112</v>
      </c>
      <c r="U3" s="4">
        <v>5000</v>
      </c>
      <c r="V3" s="5">
        <v>1</v>
      </c>
      <c r="W3" s="4">
        <f t="shared" si="0"/>
        <v>5000</v>
      </c>
    </row>
    <row r="4" spans="2:24" x14ac:dyDescent="0.3">
      <c r="B4" s="156" t="s">
        <v>311</v>
      </c>
      <c r="C4" s="19"/>
      <c r="D4" s="2"/>
      <c r="E4" s="20"/>
      <c r="F4" s="2"/>
      <c r="G4" s="20"/>
      <c r="H4" s="87">
        <f>W16</f>
        <v>174.55357142857142</v>
      </c>
      <c r="I4" s="35"/>
      <c r="J4" s="19">
        <f>J29</f>
        <v>223874.55357142855</v>
      </c>
      <c r="K4" s="19"/>
      <c r="L4" s="2"/>
      <c r="M4" s="20"/>
      <c r="N4" s="2"/>
      <c r="O4" s="20"/>
      <c r="P4" s="87">
        <f>W16</f>
        <v>174.55357142857142</v>
      </c>
      <c r="Q4" s="35"/>
      <c r="R4" s="19">
        <f>R29</f>
        <v>338623.0803571429</v>
      </c>
      <c r="T4" s="2" t="s">
        <v>20</v>
      </c>
      <c r="U4" s="4">
        <v>1000</v>
      </c>
      <c r="V4" s="5">
        <v>1</v>
      </c>
      <c r="W4" s="4">
        <f t="shared" si="0"/>
        <v>1000</v>
      </c>
    </row>
    <row r="5" spans="2:24" x14ac:dyDescent="0.3">
      <c r="C5" s="1"/>
      <c r="J5" s="2"/>
      <c r="P5" s="45"/>
      <c r="R5" s="2"/>
      <c r="T5" s="2" t="s">
        <v>21</v>
      </c>
      <c r="U5" s="4">
        <v>10000</v>
      </c>
      <c r="V5" s="5">
        <v>1</v>
      </c>
      <c r="W5" s="4">
        <f t="shared" si="0"/>
        <v>10000</v>
      </c>
    </row>
    <row r="6" spans="2:24" x14ac:dyDescent="0.3">
      <c r="B6" s="68" t="s">
        <v>277</v>
      </c>
      <c r="C6" s="4">
        <v>350000</v>
      </c>
      <c r="D6" s="1">
        <v>240</v>
      </c>
      <c r="E6" s="1">
        <v>30</v>
      </c>
      <c r="F6" s="5">
        <f>E6/D6</f>
        <v>0.125</v>
      </c>
      <c r="G6" s="4">
        <f>C6/D6*E6</f>
        <v>43750</v>
      </c>
      <c r="H6" s="88">
        <f>E6*'Website &amp; Content Marketing'!H4</f>
        <v>5236.6071428571422</v>
      </c>
      <c r="I6" s="4"/>
      <c r="J6" s="44">
        <f>G6+H6</f>
        <v>48986.607142857145</v>
      </c>
      <c r="K6" s="4">
        <v>250000</v>
      </c>
      <c r="L6" s="1">
        <v>240</v>
      </c>
      <c r="M6" s="1">
        <v>30</v>
      </c>
      <c r="N6" s="5">
        <f>M6/L6</f>
        <v>0.125</v>
      </c>
      <c r="O6" s="4">
        <f>K6/L6*M6</f>
        <v>31250.000000000004</v>
      </c>
      <c r="P6" s="88">
        <f>M6*'Website &amp; Content Marketing'!H4</f>
        <v>5236.6071428571422</v>
      </c>
      <c r="Q6" s="4"/>
      <c r="R6" s="44">
        <f>O6+P6</f>
        <v>36486.607142857145</v>
      </c>
      <c r="T6" s="2" t="s">
        <v>22</v>
      </c>
      <c r="U6" s="4">
        <v>1000</v>
      </c>
      <c r="V6" s="5">
        <v>1</v>
      </c>
      <c r="W6" s="4">
        <f t="shared" si="0"/>
        <v>1000</v>
      </c>
    </row>
    <row r="7" spans="2:24" x14ac:dyDescent="0.3">
      <c r="B7" s="6" t="s">
        <v>111</v>
      </c>
      <c r="C7" s="17"/>
      <c r="D7" s="6"/>
      <c r="E7" s="6"/>
      <c r="F7" s="6"/>
      <c r="G7" s="6"/>
      <c r="H7" s="92">
        <v>0.33</v>
      </c>
      <c r="I7" s="93">
        <f>G6*H7</f>
        <v>14437.5</v>
      </c>
      <c r="J7" s="44">
        <f>I7</f>
        <v>14437.5</v>
      </c>
      <c r="K7" s="17"/>
      <c r="L7" s="6"/>
      <c r="M7" s="6"/>
      <c r="N7" s="6"/>
      <c r="O7" s="6"/>
      <c r="P7" s="92">
        <v>0.5</v>
      </c>
      <c r="Q7" s="93">
        <f>O6*P7</f>
        <v>15625.000000000002</v>
      </c>
      <c r="R7" s="44">
        <f>Q7</f>
        <v>15625.000000000002</v>
      </c>
      <c r="T7" s="2" t="s">
        <v>23</v>
      </c>
      <c r="U7" s="4">
        <v>5000</v>
      </c>
      <c r="V7" s="5">
        <v>0.5</v>
      </c>
      <c r="W7" s="4">
        <f t="shared" si="0"/>
        <v>2500</v>
      </c>
    </row>
    <row r="8" spans="2:24" x14ac:dyDescent="0.3">
      <c r="B8" s="6" t="s">
        <v>3</v>
      </c>
      <c r="C8" s="17"/>
      <c r="D8" s="6"/>
      <c r="E8" s="6"/>
      <c r="F8" s="6"/>
      <c r="G8" s="6"/>
      <c r="H8" s="6"/>
      <c r="I8" s="6"/>
      <c r="J8" s="95">
        <v>0</v>
      </c>
      <c r="K8" s="17"/>
      <c r="L8" s="6"/>
      <c r="M8" s="6"/>
      <c r="N8" s="6"/>
      <c r="O8" s="6"/>
      <c r="P8" s="6"/>
      <c r="Q8" s="6"/>
      <c r="R8" s="95">
        <f>(R6+15)*50%</f>
        <v>18250.803571428572</v>
      </c>
      <c r="T8" s="2" t="s">
        <v>38</v>
      </c>
      <c r="U8" s="4">
        <f>10000/32</f>
        <v>312.5</v>
      </c>
      <c r="V8" s="5">
        <v>1</v>
      </c>
      <c r="W8" s="4">
        <f t="shared" si="0"/>
        <v>312.5</v>
      </c>
    </row>
    <row r="9" spans="2:24" x14ac:dyDescent="0.3">
      <c r="J9" s="44"/>
      <c r="R9" s="97"/>
      <c r="T9" s="2" t="s">
        <v>24</v>
      </c>
      <c r="U9" s="4">
        <v>2000</v>
      </c>
      <c r="V9" s="5">
        <v>1</v>
      </c>
      <c r="W9" s="4">
        <f t="shared" si="0"/>
        <v>2000</v>
      </c>
    </row>
    <row r="10" spans="2:24" x14ac:dyDescent="0.3">
      <c r="B10" s="59" t="s">
        <v>276</v>
      </c>
      <c r="C10" s="12">
        <v>25000</v>
      </c>
      <c r="D10" s="13"/>
      <c r="E10" s="13">
        <v>3</v>
      </c>
      <c r="F10" s="13"/>
      <c r="G10" s="13"/>
      <c r="H10" s="13"/>
      <c r="I10" s="13"/>
      <c r="J10" s="97">
        <f>C10*E10</f>
        <v>75000</v>
      </c>
      <c r="K10" s="12">
        <v>50000</v>
      </c>
      <c r="L10" s="13"/>
      <c r="M10" s="13">
        <v>3</v>
      </c>
      <c r="N10" s="13"/>
      <c r="O10" s="13"/>
      <c r="P10" s="125"/>
      <c r="Q10" s="13"/>
      <c r="R10" s="97">
        <f>K10*M10</f>
        <v>150000</v>
      </c>
      <c r="T10" s="2" t="s">
        <v>25</v>
      </c>
      <c r="U10" s="4">
        <v>15000</v>
      </c>
      <c r="V10" s="5">
        <v>0.1</v>
      </c>
      <c r="W10" s="4">
        <f t="shared" si="0"/>
        <v>1500</v>
      </c>
    </row>
    <row r="11" spans="2:24" x14ac:dyDescent="0.3">
      <c r="B11" s="1" t="s">
        <v>141</v>
      </c>
      <c r="C11" s="4">
        <v>350000</v>
      </c>
      <c r="D11" s="1">
        <v>240</v>
      </c>
      <c r="E11" s="1">
        <v>9</v>
      </c>
      <c r="F11" s="5">
        <f>E11/D11</f>
        <v>3.7499999999999999E-2</v>
      </c>
      <c r="G11" s="4">
        <f>C11/D11*E11</f>
        <v>13125</v>
      </c>
      <c r="H11" s="56">
        <f>E11*H4</f>
        <v>1570.9821428571427</v>
      </c>
      <c r="I11" s="4"/>
      <c r="J11" s="44">
        <f>G11+H11</f>
        <v>14695.982142857143</v>
      </c>
      <c r="K11" s="4">
        <v>350000</v>
      </c>
      <c r="L11" s="1">
        <v>240</v>
      </c>
      <c r="M11" s="1">
        <v>9</v>
      </c>
      <c r="N11" s="5">
        <f>M11/L11</f>
        <v>3.7499999999999999E-2</v>
      </c>
      <c r="O11" s="4">
        <f>K11/L11*M11</f>
        <v>13125</v>
      </c>
      <c r="P11" s="56">
        <f>M11*P4</f>
        <v>1570.9821428571427</v>
      </c>
      <c r="Q11" s="4"/>
      <c r="R11" s="44">
        <f>O11+P11</f>
        <v>14695.982142857143</v>
      </c>
      <c r="T11" s="29"/>
      <c r="U11" s="1"/>
      <c r="V11" s="1"/>
      <c r="W11" s="33">
        <f>SUM(W2:W10)</f>
        <v>73312.5</v>
      </c>
    </row>
    <row r="12" spans="2:24" x14ac:dyDescent="0.3">
      <c r="B12" s="6" t="s">
        <v>111</v>
      </c>
      <c r="C12" s="17"/>
      <c r="D12" s="6"/>
      <c r="E12" s="6"/>
      <c r="F12" s="6"/>
      <c r="G12" s="6"/>
      <c r="H12" s="92">
        <v>0.33</v>
      </c>
      <c r="I12" s="94">
        <f>G11*H12</f>
        <v>4331.25</v>
      </c>
      <c r="J12" s="44">
        <f>I12</f>
        <v>4331.25</v>
      </c>
      <c r="K12" s="17"/>
      <c r="L12" s="6"/>
      <c r="M12" s="6"/>
      <c r="N12" s="6"/>
      <c r="O12" s="6"/>
      <c r="P12" s="92">
        <v>0.33</v>
      </c>
      <c r="Q12" s="94">
        <f>O11*P12</f>
        <v>4331.25</v>
      </c>
      <c r="R12" s="44">
        <f>Q12</f>
        <v>4331.25</v>
      </c>
      <c r="T12" s="30" t="s">
        <v>35</v>
      </c>
      <c r="U12" s="1"/>
      <c r="V12" s="1">
        <v>20</v>
      </c>
      <c r="W12" s="85">
        <f>W11/V12</f>
        <v>3665.625</v>
      </c>
      <c r="X12" s="1" t="s">
        <v>109</v>
      </c>
    </row>
    <row r="13" spans="2:24" x14ac:dyDescent="0.3">
      <c r="B13" s="6" t="s">
        <v>3</v>
      </c>
      <c r="C13" s="17"/>
      <c r="D13" s="6"/>
      <c r="E13" s="6"/>
      <c r="F13" s="6"/>
      <c r="G13" s="6"/>
      <c r="H13" s="6"/>
      <c r="I13" s="6"/>
      <c r="J13" s="95">
        <v>0</v>
      </c>
      <c r="K13" s="17"/>
      <c r="L13" s="6"/>
      <c r="M13" s="6"/>
      <c r="N13" s="6"/>
      <c r="O13" s="6"/>
      <c r="P13" s="126"/>
      <c r="Q13" s="6"/>
      <c r="R13" s="95">
        <f>(R11+15)*50%</f>
        <v>7355.4910714285716</v>
      </c>
      <c r="T13" s="120"/>
      <c r="U13" s="1"/>
      <c r="V13" s="1"/>
      <c r="W13" s="121"/>
    </row>
    <row r="14" spans="2:24" x14ac:dyDescent="0.3">
      <c r="C14" s="1"/>
      <c r="J14" s="2"/>
      <c r="R14" s="2"/>
      <c r="T14" s="120"/>
      <c r="U14" s="1"/>
      <c r="V14" s="1"/>
      <c r="W14" s="121"/>
    </row>
    <row r="15" spans="2:24" x14ac:dyDescent="0.3">
      <c r="B15" s="124" t="s">
        <v>134</v>
      </c>
      <c r="C15" s="1"/>
      <c r="D15" s="6"/>
      <c r="E15" s="6"/>
      <c r="G15" s="6"/>
      <c r="H15" s="6"/>
      <c r="I15" s="6"/>
      <c r="J15" s="95"/>
      <c r="K15" s="17"/>
      <c r="L15" s="6"/>
      <c r="M15" s="6"/>
      <c r="N15" s="6"/>
      <c r="O15" s="6"/>
      <c r="P15" s="126"/>
      <c r="Q15" s="6"/>
      <c r="R15" s="95"/>
      <c r="T15" s="120"/>
      <c r="U15" s="1"/>
      <c r="V15" s="1"/>
      <c r="W15" s="121"/>
    </row>
    <row r="16" spans="2:24" ht="15" thickBot="1" x14ac:dyDescent="0.35">
      <c r="B16" s="123"/>
      <c r="C16" s="17"/>
      <c r="D16" s="6"/>
      <c r="E16" s="6"/>
      <c r="F16" s="6"/>
      <c r="G16" s="6"/>
      <c r="H16" s="6"/>
      <c r="I16" s="6"/>
      <c r="J16" s="95"/>
      <c r="K16" s="17"/>
      <c r="L16" s="6"/>
      <c r="M16" s="6"/>
      <c r="N16" s="6"/>
      <c r="O16" s="6"/>
      <c r="P16" s="126"/>
      <c r="Q16" s="6"/>
      <c r="R16" s="95"/>
      <c r="T16" s="29"/>
      <c r="U16" s="1"/>
      <c r="V16" s="1">
        <v>21</v>
      </c>
      <c r="W16" s="86">
        <f>W12/V16</f>
        <v>174.55357142857142</v>
      </c>
      <c r="X16" s="1" t="s">
        <v>110</v>
      </c>
    </row>
    <row r="17" spans="2:23" x14ac:dyDescent="0.3">
      <c r="B17" s="245" t="s">
        <v>140</v>
      </c>
      <c r="C17" s="12">
        <v>5300</v>
      </c>
      <c r="D17" s="13"/>
      <c r="E17" s="13">
        <v>3</v>
      </c>
      <c r="F17" s="13"/>
      <c r="G17" s="13"/>
      <c r="H17" s="13"/>
      <c r="I17" s="13"/>
      <c r="J17" s="97">
        <f>C17*E17</f>
        <v>15900</v>
      </c>
      <c r="K17" s="12">
        <v>5300</v>
      </c>
      <c r="L17" s="13"/>
      <c r="M17" s="13">
        <v>3</v>
      </c>
      <c r="N17" s="13"/>
      <c r="O17" s="13"/>
      <c r="P17" s="125"/>
      <c r="Q17" s="13"/>
      <c r="R17" s="97">
        <f>K17*M17</f>
        <v>15900</v>
      </c>
      <c r="T17" s="29"/>
      <c r="U17" s="1"/>
      <c r="V17" s="1"/>
      <c r="W17" s="122"/>
    </row>
    <row r="18" spans="2:23" x14ac:dyDescent="0.3">
      <c r="C18" s="12"/>
      <c r="D18" s="13"/>
      <c r="E18" s="13"/>
      <c r="F18" s="13"/>
      <c r="G18" s="13"/>
      <c r="H18" s="13"/>
      <c r="I18" s="13"/>
      <c r="J18" s="97"/>
      <c r="K18" s="12"/>
      <c r="L18" s="13"/>
      <c r="M18" s="13"/>
      <c r="N18" s="13"/>
      <c r="O18" s="13"/>
      <c r="P18" s="125"/>
      <c r="Q18" s="13"/>
      <c r="R18" s="97"/>
      <c r="T18" s="29"/>
      <c r="U18" s="1"/>
      <c r="V18" s="1"/>
      <c r="W18" s="122"/>
    </row>
    <row r="19" spans="2:23" x14ac:dyDescent="0.3">
      <c r="B19" s="68" t="s">
        <v>275</v>
      </c>
      <c r="C19" s="4">
        <v>350000</v>
      </c>
      <c r="D19" s="1">
        <v>240</v>
      </c>
      <c r="E19" s="1">
        <v>9</v>
      </c>
      <c r="F19" s="5">
        <f>E19/D19</f>
        <v>3.7499999999999999E-2</v>
      </c>
      <c r="G19" s="4">
        <f>C19/D19*E19</f>
        <v>13125</v>
      </c>
      <c r="H19" s="4">
        <f>E19*H4</f>
        <v>1570.9821428571427</v>
      </c>
      <c r="I19" s="4"/>
      <c r="J19" s="44">
        <f>G19+H19</f>
        <v>14695.982142857143</v>
      </c>
      <c r="K19" s="4">
        <v>350000</v>
      </c>
      <c r="L19" s="1">
        <v>240</v>
      </c>
      <c r="M19" s="1">
        <v>9</v>
      </c>
      <c r="N19" s="5">
        <f>M19/L19</f>
        <v>3.7499999999999999E-2</v>
      </c>
      <c r="O19" s="4">
        <f>K19/L19*M19</f>
        <v>13125</v>
      </c>
      <c r="P19" s="4">
        <f>M19*H4</f>
        <v>1570.9821428571427</v>
      </c>
      <c r="Q19" s="4"/>
      <c r="R19" s="44">
        <f>O19+P19</f>
        <v>14695.982142857143</v>
      </c>
      <c r="T19" s="29"/>
      <c r="U19" s="1"/>
      <c r="V19" s="1"/>
      <c r="W19" s="122"/>
    </row>
    <row r="20" spans="2:23" x14ac:dyDescent="0.3">
      <c r="B20" s="6" t="s">
        <v>111</v>
      </c>
      <c r="C20" s="17"/>
      <c r="D20" s="6"/>
      <c r="E20" s="6"/>
      <c r="F20" s="6"/>
      <c r="G20" s="6"/>
      <c r="H20" s="92">
        <v>0.33</v>
      </c>
      <c r="I20" s="94">
        <f>G19*H20</f>
        <v>4331.25</v>
      </c>
      <c r="J20" s="44">
        <f>I20</f>
        <v>4331.25</v>
      </c>
      <c r="K20" s="17"/>
      <c r="L20" s="6"/>
      <c r="M20" s="6"/>
      <c r="N20" s="6"/>
      <c r="O20" s="6"/>
      <c r="P20" s="127">
        <v>0.5</v>
      </c>
      <c r="Q20" s="93">
        <f>O19*P20</f>
        <v>6562.5</v>
      </c>
      <c r="R20" s="44">
        <f>Q20</f>
        <v>6562.5</v>
      </c>
      <c r="T20" s="29"/>
      <c r="U20" s="1"/>
      <c r="V20" s="1"/>
      <c r="W20" s="122"/>
    </row>
    <row r="21" spans="2:23" x14ac:dyDescent="0.3">
      <c r="B21" s="6" t="s">
        <v>3</v>
      </c>
      <c r="C21" s="17"/>
      <c r="D21" s="6"/>
      <c r="E21" s="6"/>
      <c r="F21" s="6"/>
      <c r="G21" s="6"/>
      <c r="H21" s="6"/>
      <c r="I21" s="6"/>
      <c r="J21" s="95">
        <v>0</v>
      </c>
      <c r="K21" s="17"/>
      <c r="L21" s="6"/>
      <c r="M21" s="6"/>
      <c r="N21" s="6"/>
      <c r="O21" s="6"/>
      <c r="P21" s="126"/>
      <c r="Q21" s="6"/>
      <c r="R21" s="95">
        <f>(R19+15)*50%</f>
        <v>7355.4910714285716</v>
      </c>
      <c r="T21" s="29"/>
      <c r="U21" s="1"/>
      <c r="V21" s="1"/>
      <c r="W21" s="122"/>
    </row>
    <row r="22" spans="2:23" x14ac:dyDescent="0.3">
      <c r="B22" s="6"/>
      <c r="C22" s="17"/>
      <c r="D22" s="6"/>
      <c r="E22" s="6"/>
      <c r="F22" s="6"/>
      <c r="G22" s="6"/>
      <c r="H22" s="6"/>
      <c r="I22" s="6"/>
      <c r="J22" s="95"/>
      <c r="K22" s="17"/>
      <c r="L22" s="6"/>
      <c r="M22" s="6"/>
      <c r="N22" s="6"/>
      <c r="O22" s="6"/>
      <c r="P22" s="126"/>
      <c r="Q22" s="6"/>
      <c r="R22" s="95"/>
      <c r="T22" s="29"/>
      <c r="U22" s="1"/>
      <c r="V22" s="1"/>
      <c r="W22" s="122"/>
    </row>
    <row r="23" spans="2:23" x14ac:dyDescent="0.3">
      <c r="B23" s="124" t="s">
        <v>142</v>
      </c>
      <c r="C23" s="1"/>
      <c r="D23" s="6"/>
      <c r="E23" s="6"/>
      <c r="G23" s="6"/>
      <c r="H23" s="6"/>
      <c r="I23" s="6"/>
      <c r="J23" s="95"/>
      <c r="K23" s="17"/>
      <c r="L23" s="6"/>
      <c r="M23" s="6"/>
      <c r="N23" s="6"/>
      <c r="O23" s="6"/>
      <c r="P23" s="126"/>
      <c r="Q23" s="6"/>
      <c r="R23" s="95"/>
      <c r="T23" s="29"/>
      <c r="U23" s="1"/>
      <c r="V23" s="1"/>
      <c r="W23" s="122"/>
    </row>
    <row r="24" spans="2:23" x14ac:dyDescent="0.3">
      <c r="C24" s="12"/>
      <c r="D24" s="13"/>
      <c r="E24" s="13"/>
      <c r="F24" s="13"/>
      <c r="G24" s="13"/>
      <c r="H24" s="13"/>
      <c r="I24" s="13"/>
      <c r="J24" s="97"/>
      <c r="K24" s="12"/>
      <c r="L24" s="13"/>
      <c r="M24" s="13"/>
      <c r="N24" s="13"/>
      <c r="O24" s="13"/>
      <c r="P24" s="125"/>
      <c r="Q24" s="13"/>
      <c r="R24" s="97"/>
      <c r="T24" s="29"/>
      <c r="U24" s="1"/>
      <c r="V24" s="1"/>
      <c r="W24" s="122"/>
    </row>
    <row r="25" spans="2:23" x14ac:dyDescent="0.3">
      <c r="B25" s="59" t="s">
        <v>142</v>
      </c>
      <c r="C25" s="4">
        <v>600000</v>
      </c>
      <c r="D25" s="1">
        <v>240</v>
      </c>
      <c r="E25" s="1">
        <v>9</v>
      </c>
      <c r="F25" s="5">
        <f>E25/D25</f>
        <v>3.7499999999999999E-2</v>
      </c>
      <c r="G25" s="4">
        <f>C25/D25*E25</f>
        <v>22500</v>
      </c>
      <c r="H25" s="4">
        <f>E25*H4</f>
        <v>1570.9821428571427</v>
      </c>
      <c r="I25" s="4"/>
      <c r="J25" s="44">
        <f>G25+H25</f>
        <v>24070.982142857141</v>
      </c>
      <c r="K25" s="4">
        <v>600000</v>
      </c>
      <c r="L25" s="1">
        <v>240</v>
      </c>
      <c r="M25" s="1">
        <v>9</v>
      </c>
      <c r="N25" s="5">
        <f>M25/L25</f>
        <v>3.7499999999999999E-2</v>
      </c>
      <c r="O25" s="4">
        <f>K25/L25*M25</f>
        <v>22500</v>
      </c>
      <c r="P25" s="4">
        <f>M25*P4</f>
        <v>1570.9821428571427</v>
      </c>
      <c r="Q25" s="4"/>
      <c r="R25" s="44">
        <f>O25+P25</f>
        <v>24070.982142857141</v>
      </c>
      <c r="T25" s="29"/>
      <c r="U25" s="1"/>
      <c r="V25" s="1"/>
      <c r="W25" s="122"/>
    </row>
    <row r="26" spans="2:23" x14ac:dyDescent="0.3">
      <c r="B26" s="6" t="s">
        <v>111</v>
      </c>
      <c r="C26" s="17"/>
      <c r="D26" s="6"/>
      <c r="E26" s="6"/>
      <c r="F26" s="6"/>
      <c r="G26" s="6"/>
      <c r="H26" s="92">
        <v>0.33</v>
      </c>
      <c r="I26" s="94">
        <f>G25*H26</f>
        <v>7425</v>
      </c>
      <c r="J26" s="44">
        <f>I26</f>
        <v>7425</v>
      </c>
      <c r="K26" s="17"/>
      <c r="L26" s="6"/>
      <c r="M26" s="6"/>
      <c r="N26" s="6"/>
      <c r="O26" s="6"/>
      <c r="P26" s="127">
        <v>0.5</v>
      </c>
      <c r="Q26" s="93">
        <f>O25*P26</f>
        <v>11250</v>
      </c>
      <c r="R26" s="44">
        <f>Q26</f>
        <v>11250</v>
      </c>
      <c r="T26" s="29"/>
      <c r="U26" s="1"/>
      <c r="V26" s="1"/>
      <c r="W26" s="122"/>
    </row>
    <row r="27" spans="2:23" x14ac:dyDescent="0.3">
      <c r="B27" s="6" t="s">
        <v>3</v>
      </c>
      <c r="C27" s="17"/>
      <c r="D27" s="6"/>
      <c r="E27" s="6"/>
      <c r="F27" s="6"/>
      <c r="G27" s="6"/>
      <c r="H27" s="6"/>
      <c r="I27" s="6"/>
      <c r="J27" s="95">
        <v>0</v>
      </c>
      <c r="K27" s="17"/>
      <c r="L27" s="6"/>
      <c r="M27" s="6"/>
      <c r="N27" s="6"/>
      <c r="O27" s="6"/>
      <c r="P27" s="126"/>
      <c r="Q27" s="6"/>
      <c r="R27" s="95">
        <f>(R25+15)*50%</f>
        <v>12042.991071428571</v>
      </c>
      <c r="T27" s="29"/>
      <c r="U27" s="1"/>
      <c r="V27" s="1"/>
      <c r="W27" s="122"/>
    </row>
    <row r="28" spans="2:23" x14ac:dyDescent="0.3">
      <c r="B28" s="6"/>
      <c r="C28" s="17"/>
      <c r="D28" s="6"/>
      <c r="E28" s="6"/>
      <c r="F28" s="6"/>
      <c r="G28" s="6"/>
      <c r="H28" s="6"/>
      <c r="I28" s="6"/>
      <c r="J28" s="95"/>
      <c r="K28" s="17"/>
      <c r="L28" s="6"/>
      <c r="M28" s="6"/>
      <c r="N28" s="6"/>
      <c r="O28" s="6"/>
      <c r="P28" s="126"/>
      <c r="Q28" s="6"/>
      <c r="R28" s="95"/>
      <c r="T28" s="29"/>
      <c r="U28" s="1"/>
      <c r="V28" s="1"/>
      <c r="W28" s="122"/>
    </row>
    <row r="29" spans="2:23" ht="15" thickBot="1" x14ac:dyDescent="0.35">
      <c r="B29" s="130"/>
      <c r="C29" s="131"/>
      <c r="D29" s="130"/>
      <c r="E29" s="130"/>
      <c r="F29" s="130"/>
      <c r="G29" s="130"/>
      <c r="H29" s="130"/>
      <c r="I29" s="130"/>
      <c r="J29" s="132">
        <f>SUM(J5:J27)</f>
        <v>223874.55357142855</v>
      </c>
      <c r="K29" s="131"/>
      <c r="L29" s="130"/>
      <c r="M29" s="130"/>
      <c r="N29" s="130"/>
      <c r="O29" s="130"/>
      <c r="P29" s="133"/>
      <c r="Q29" s="130"/>
      <c r="R29" s="132">
        <f>SUM(R6:R27)</f>
        <v>338623.0803571429</v>
      </c>
      <c r="T29" s="29"/>
      <c r="U29" s="1"/>
      <c r="V29" s="1"/>
      <c r="W29" s="122"/>
    </row>
    <row r="30" spans="2:23" x14ac:dyDescent="0.3">
      <c r="C30" s="1"/>
      <c r="T30" s="29"/>
      <c r="U30" s="1"/>
      <c r="V30" s="1"/>
      <c r="W30" s="122"/>
    </row>
    <row r="31" spans="2:23" ht="15" thickBot="1" x14ac:dyDescent="0.35">
      <c r="B31" s="238" t="s">
        <v>285</v>
      </c>
      <c r="C31" s="236"/>
      <c r="D31" s="239"/>
      <c r="E31" s="239"/>
      <c r="F31" s="239"/>
      <c r="G31" s="239"/>
      <c r="H31" s="239"/>
      <c r="I31" s="239"/>
      <c r="J31" s="236">
        <f>J10+J11+J12+J25+J26</f>
        <v>125523.21428571429</v>
      </c>
      <c r="K31" s="111"/>
      <c r="L31" s="111"/>
      <c r="M31" s="111"/>
      <c r="N31" s="111"/>
      <c r="O31" s="111"/>
      <c r="P31" s="111"/>
      <c r="Q31" s="111"/>
      <c r="R31" s="111"/>
      <c r="T31" s="31" t="s">
        <v>39</v>
      </c>
      <c r="W31" s="4">
        <f>U31*V31</f>
        <v>0</v>
      </c>
    </row>
    <row r="32" spans="2:23" x14ac:dyDescent="0.3">
      <c r="B32" s="172"/>
      <c r="C32" s="112"/>
      <c r="D32" s="172"/>
      <c r="E32" s="172"/>
      <c r="F32" s="172"/>
      <c r="G32" s="172"/>
      <c r="H32" s="172"/>
      <c r="I32" s="172"/>
      <c r="J32" s="112"/>
      <c r="K32" s="111"/>
      <c r="L32" s="111"/>
      <c r="M32" s="111"/>
      <c r="N32" s="111"/>
      <c r="O32" s="111"/>
      <c r="P32" s="111"/>
      <c r="Q32" s="111"/>
      <c r="R32" s="111"/>
      <c r="T32" s="2" t="s">
        <v>29</v>
      </c>
      <c r="U32" s="4">
        <v>35000</v>
      </c>
      <c r="V32" s="5">
        <v>0.1</v>
      </c>
      <c r="W32" s="4">
        <f>U32*V32</f>
        <v>3500</v>
      </c>
    </row>
    <row r="33" spans="1:23" ht="15" thickBot="1" x14ac:dyDescent="0.35">
      <c r="B33" s="240" t="s">
        <v>286</v>
      </c>
      <c r="C33" s="236"/>
      <c r="D33" s="239"/>
      <c r="E33" s="239"/>
      <c r="F33" s="239"/>
      <c r="G33" s="239"/>
      <c r="H33" s="239"/>
      <c r="I33" s="239"/>
      <c r="J33" s="237">
        <f>J6+J7+J19+J20</f>
        <v>82451.33928571429</v>
      </c>
      <c r="K33" s="112"/>
      <c r="L33" s="111"/>
      <c r="M33" s="111"/>
      <c r="N33" s="111"/>
      <c r="O33" s="111"/>
      <c r="P33" s="129"/>
      <c r="Q33" s="111"/>
      <c r="R33" s="112"/>
      <c r="T33" s="2" t="s">
        <v>30</v>
      </c>
      <c r="U33" s="4">
        <v>20050</v>
      </c>
      <c r="V33" s="5">
        <v>0.15</v>
      </c>
      <c r="W33" s="4">
        <f t="shared" ref="W33:W39" si="1">U33*V33</f>
        <v>3007.5</v>
      </c>
    </row>
    <row r="34" spans="1:23" x14ac:dyDescent="0.3">
      <c r="B34" s="172"/>
      <c r="C34" s="112"/>
      <c r="D34" s="172"/>
      <c r="E34" s="172"/>
      <c r="F34" s="172"/>
      <c r="G34" s="172"/>
      <c r="H34" s="172"/>
      <c r="I34" s="172"/>
      <c r="J34" s="112"/>
      <c r="K34" s="112"/>
      <c r="L34" s="111"/>
      <c r="M34" s="111"/>
      <c r="N34" s="111"/>
      <c r="O34" s="111"/>
      <c r="P34" s="129"/>
      <c r="Q34" s="111"/>
      <c r="R34" s="112"/>
      <c r="T34" s="2" t="s">
        <v>31</v>
      </c>
      <c r="U34" s="4">
        <v>30000</v>
      </c>
      <c r="V34" s="5">
        <v>0.05</v>
      </c>
      <c r="W34" s="4">
        <f t="shared" si="1"/>
        <v>1500</v>
      </c>
    </row>
    <row r="35" spans="1:23" ht="15" thickBot="1" x14ac:dyDescent="0.35">
      <c r="B35" s="241" t="s">
        <v>287</v>
      </c>
      <c r="C35" s="236"/>
      <c r="D35" s="239"/>
      <c r="E35" s="239"/>
      <c r="F35" s="239"/>
      <c r="G35" s="239"/>
      <c r="H35" s="239"/>
      <c r="I35" s="239"/>
      <c r="J35" s="236">
        <f>J17</f>
        <v>15900</v>
      </c>
      <c r="K35" s="112"/>
      <c r="L35" s="111"/>
      <c r="M35" s="111"/>
      <c r="N35" s="111"/>
      <c r="O35" s="111"/>
      <c r="P35" s="129"/>
      <c r="Q35" s="111"/>
      <c r="R35" s="112"/>
      <c r="T35" s="2" t="s">
        <v>32</v>
      </c>
      <c r="U35" s="4">
        <v>35000</v>
      </c>
      <c r="V35" s="5">
        <v>0.05</v>
      </c>
      <c r="W35" s="4">
        <f t="shared" si="1"/>
        <v>1750</v>
      </c>
    </row>
    <row r="36" spans="1:23" x14ac:dyDescent="0.3">
      <c r="B36" s="172"/>
      <c r="C36" s="112"/>
      <c r="D36" s="172"/>
      <c r="E36" s="172"/>
      <c r="F36" s="172"/>
      <c r="G36" s="172"/>
      <c r="H36" s="172"/>
      <c r="I36" s="172"/>
      <c r="J36" s="112"/>
      <c r="K36" s="112"/>
      <c r="L36" s="111"/>
      <c r="M36" s="111"/>
      <c r="N36" s="113"/>
      <c r="O36" s="112"/>
      <c r="P36" s="112"/>
      <c r="Q36" s="112"/>
      <c r="R36" s="112"/>
      <c r="T36" s="2" t="s">
        <v>33</v>
      </c>
      <c r="U36" s="4">
        <v>80000</v>
      </c>
      <c r="V36" s="5">
        <v>0.02</v>
      </c>
      <c r="W36" s="4">
        <f t="shared" si="1"/>
        <v>1600</v>
      </c>
    </row>
    <row r="37" spans="1:23" ht="15" thickBot="1" x14ac:dyDescent="0.35">
      <c r="B37" s="172"/>
      <c r="C37" s="112"/>
      <c r="D37" s="172"/>
      <c r="E37" s="172"/>
      <c r="F37" s="172"/>
      <c r="G37" s="172"/>
      <c r="H37" s="172"/>
      <c r="I37" s="172"/>
      <c r="J37" s="235">
        <f>SUM(J31:J36)</f>
        <v>223874.55357142858</v>
      </c>
      <c r="K37" s="115"/>
      <c r="L37" s="114"/>
      <c r="M37" s="114"/>
      <c r="N37" s="114"/>
      <c r="O37" s="114"/>
      <c r="P37" s="116"/>
      <c r="Q37" s="115"/>
      <c r="R37" s="112"/>
      <c r="T37" s="2" t="s">
        <v>27</v>
      </c>
      <c r="U37" s="4">
        <v>80000</v>
      </c>
      <c r="V37" s="5">
        <v>0.01</v>
      </c>
      <c r="W37" s="4">
        <f t="shared" si="1"/>
        <v>800</v>
      </c>
    </row>
    <row r="38" spans="1:23" ht="15" thickTop="1" x14ac:dyDescent="0.3">
      <c r="B38" s="107"/>
      <c r="C38" s="108"/>
      <c r="D38" s="107"/>
      <c r="E38" s="107"/>
      <c r="F38" s="107"/>
      <c r="G38" s="107"/>
      <c r="H38" s="107"/>
      <c r="I38" s="107"/>
      <c r="J38" s="117"/>
      <c r="K38" s="115"/>
      <c r="L38" s="114"/>
      <c r="M38" s="114"/>
      <c r="N38" s="114"/>
      <c r="O38" s="114"/>
      <c r="P38" s="114"/>
      <c r="Q38" s="114"/>
      <c r="R38" s="117"/>
      <c r="T38" s="2" t="s">
        <v>28</v>
      </c>
      <c r="U38" s="4">
        <v>80000</v>
      </c>
      <c r="V38" s="5">
        <v>0.02</v>
      </c>
      <c r="W38" s="4">
        <f t="shared" si="1"/>
        <v>1600</v>
      </c>
    </row>
    <row r="39" spans="1:23" x14ac:dyDescent="0.3">
      <c r="B39" s="13"/>
      <c r="C39" s="13"/>
      <c r="D39" s="13"/>
      <c r="E39" s="13"/>
      <c r="F39" s="13"/>
      <c r="G39" s="13"/>
      <c r="H39" s="13"/>
      <c r="I39" s="13"/>
      <c r="J39" s="111"/>
      <c r="K39" s="111"/>
      <c r="L39" s="111"/>
      <c r="M39" s="111"/>
      <c r="N39" s="111"/>
      <c r="O39" s="111"/>
      <c r="P39" s="111"/>
      <c r="Q39" s="111"/>
      <c r="R39" s="111"/>
      <c r="T39" s="2" t="s">
        <v>26</v>
      </c>
      <c r="V39" s="5">
        <v>1</v>
      </c>
      <c r="W39" s="4">
        <f t="shared" si="1"/>
        <v>0</v>
      </c>
    </row>
    <row r="40" spans="1:23" x14ac:dyDescent="0.3">
      <c r="B40" s="128"/>
      <c r="C40" s="12"/>
      <c r="D40" s="13"/>
      <c r="E40" s="13"/>
      <c r="F40" s="13"/>
      <c r="G40" s="13"/>
      <c r="H40" s="13"/>
      <c r="I40" s="13"/>
      <c r="J40" s="112"/>
      <c r="K40" s="112"/>
      <c r="L40" s="111"/>
      <c r="M40" s="111"/>
      <c r="N40" s="111"/>
      <c r="O40" s="111"/>
      <c r="P40" s="129"/>
      <c r="Q40" s="111"/>
      <c r="R40" s="112"/>
      <c r="V40" s="24"/>
      <c r="W40" s="25">
        <f>SUM(W3:W37)</f>
        <v>112622.67857142857</v>
      </c>
    </row>
    <row r="41" spans="1:23" x14ac:dyDescent="0.3">
      <c r="B41" s="128"/>
      <c r="C41" s="12"/>
      <c r="D41" s="13"/>
      <c r="E41" s="13"/>
      <c r="F41" s="13"/>
      <c r="G41" s="13"/>
      <c r="H41" s="13"/>
      <c r="I41" s="13"/>
      <c r="J41" s="112"/>
      <c r="K41" s="112"/>
      <c r="L41" s="111"/>
      <c r="M41" s="111"/>
      <c r="N41" s="111"/>
      <c r="O41" s="111"/>
      <c r="P41" s="129"/>
      <c r="Q41" s="111"/>
      <c r="R41" s="112"/>
      <c r="U41" s="1"/>
      <c r="V41" s="1"/>
      <c r="W41" s="1"/>
    </row>
    <row r="42" spans="1:23" ht="15" thickBot="1" x14ac:dyDescent="0.35">
      <c r="B42" s="13"/>
      <c r="C42" s="12"/>
      <c r="D42" s="13"/>
      <c r="E42" s="13"/>
      <c r="F42" s="106"/>
      <c r="G42" s="12"/>
      <c r="H42" s="12"/>
      <c r="I42" s="12"/>
      <c r="J42" s="112"/>
      <c r="K42" s="112"/>
      <c r="L42" s="111"/>
      <c r="M42" s="111"/>
      <c r="N42" s="113"/>
      <c r="O42" s="112"/>
      <c r="P42" s="112"/>
      <c r="Q42" s="112"/>
      <c r="R42" s="112"/>
      <c r="T42" s="26" t="s">
        <v>34</v>
      </c>
      <c r="U42" s="27"/>
      <c r="V42" s="28">
        <v>0.2</v>
      </c>
      <c r="W42" s="34">
        <f>W40/15</f>
        <v>7508.1785714285706</v>
      </c>
    </row>
    <row r="43" spans="1:23" ht="15" thickTop="1" x14ac:dyDescent="0.3">
      <c r="B43" s="107"/>
      <c r="C43" s="108"/>
      <c r="D43" s="107"/>
      <c r="E43" s="107"/>
      <c r="F43" s="107"/>
      <c r="G43" s="107"/>
      <c r="H43" s="109"/>
      <c r="I43" s="108"/>
      <c r="J43" s="112"/>
      <c r="K43" s="115"/>
      <c r="L43" s="114"/>
      <c r="M43" s="114"/>
      <c r="N43" s="114"/>
      <c r="O43" s="114"/>
      <c r="P43" s="116"/>
      <c r="Q43" s="115"/>
      <c r="R43" s="112"/>
    </row>
    <row r="44" spans="1:23" x14ac:dyDescent="0.3">
      <c r="A44" s="13"/>
      <c r="B44" s="107"/>
      <c r="C44" s="108"/>
      <c r="D44" s="107"/>
      <c r="E44" s="107"/>
      <c r="F44" s="107"/>
      <c r="G44" s="107"/>
      <c r="H44" s="107"/>
      <c r="I44" s="107"/>
      <c r="J44" s="117"/>
      <c r="K44" s="115"/>
      <c r="L44" s="114"/>
      <c r="M44" s="114"/>
      <c r="N44" s="114"/>
      <c r="O44" s="114"/>
      <c r="P44" s="114"/>
      <c r="Q44" s="114"/>
      <c r="R44" s="117"/>
    </row>
    <row r="45" spans="1:23" x14ac:dyDescent="0.3">
      <c r="A45" s="13"/>
      <c r="B45" s="13"/>
      <c r="C45" s="12"/>
      <c r="D45" s="13"/>
      <c r="E45" s="13"/>
      <c r="F45" s="13"/>
      <c r="G45" s="13"/>
      <c r="H45" s="13"/>
      <c r="I45" s="13"/>
      <c r="J45" s="112"/>
      <c r="K45" s="111"/>
      <c r="L45" s="111"/>
      <c r="M45" s="111"/>
      <c r="N45" s="111"/>
      <c r="O45" s="111"/>
      <c r="P45" s="111"/>
      <c r="Q45" s="111"/>
      <c r="R45" s="112"/>
    </row>
    <row r="46" spans="1:23" x14ac:dyDescent="0.3">
      <c r="A46" s="13"/>
      <c r="B46" s="13"/>
      <c r="C46" s="12"/>
      <c r="D46" s="13"/>
      <c r="E46" s="13"/>
      <c r="F46" s="13"/>
      <c r="G46" s="13"/>
      <c r="H46" s="13"/>
      <c r="I46" s="13"/>
      <c r="J46" s="112"/>
      <c r="K46" s="111"/>
      <c r="L46" s="111"/>
      <c r="M46" s="111"/>
      <c r="N46" s="111"/>
      <c r="O46" s="111"/>
      <c r="P46" s="111"/>
      <c r="Q46" s="111"/>
      <c r="R46" s="112"/>
    </row>
    <row r="47" spans="1:23" x14ac:dyDescent="0.3">
      <c r="A47" s="13"/>
      <c r="B47" s="114"/>
      <c r="C47" s="115"/>
      <c r="D47" s="114"/>
      <c r="E47" s="114"/>
      <c r="F47" s="114"/>
      <c r="G47" s="114"/>
      <c r="H47" s="114"/>
      <c r="I47" s="114"/>
      <c r="J47" s="117"/>
      <c r="K47" s="115"/>
      <c r="L47" s="114"/>
      <c r="M47" s="114"/>
      <c r="N47" s="114"/>
      <c r="O47" s="114"/>
      <c r="P47" s="114"/>
      <c r="Q47" s="114"/>
      <c r="R47" s="117"/>
    </row>
    <row r="48" spans="1:23" x14ac:dyDescent="0.3">
      <c r="A48" s="13"/>
      <c r="B48" s="111"/>
      <c r="C48" s="112"/>
      <c r="D48" s="111"/>
      <c r="E48" s="111"/>
      <c r="F48" s="111"/>
      <c r="G48" s="111"/>
      <c r="H48" s="111"/>
      <c r="I48" s="111"/>
      <c r="J48" s="112"/>
      <c r="K48" s="111"/>
      <c r="L48" s="111"/>
      <c r="M48" s="111"/>
      <c r="N48" s="111"/>
      <c r="O48" s="111"/>
      <c r="P48" s="111"/>
      <c r="Q48" s="111"/>
      <c r="R48" s="112"/>
    </row>
    <row r="49" spans="1:18" x14ac:dyDescent="0.3">
      <c r="A49" s="13"/>
      <c r="B49" s="111"/>
      <c r="C49" s="112"/>
      <c r="D49" s="111"/>
      <c r="E49" s="111"/>
      <c r="F49" s="113"/>
      <c r="G49" s="112"/>
      <c r="H49" s="118"/>
      <c r="I49" s="112"/>
      <c r="J49" s="112"/>
      <c r="K49" s="112"/>
      <c r="L49" s="111"/>
      <c r="M49" s="111"/>
      <c r="N49" s="113"/>
      <c r="O49" s="112"/>
      <c r="P49" s="118"/>
      <c r="Q49" s="112"/>
      <c r="R49" s="112"/>
    </row>
    <row r="50" spans="1:18" x14ac:dyDescent="0.3">
      <c r="B50" s="114"/>
      <c r="C50" s="115"/>
      <c r="D50" s="114"/>
      <c r="E50" s="114"/>
      <c r="F50" s="114"/>
      <c r="G50" s="114"/>
      <c r="H50" s="116"/>
      <c r="I50" s="115"/>
      <c r="J50" s="112"/>
      <c r="K50" s="115"/>
      <c r="L50" s="114"/>
      <c r="M50" s="114"/>
      <c r="N50" s="114"/>
      <c r="O50" s="114"/>
      <c r="P50" s="116"/>
      <c r="Q50" s="115"/>
      <c r="R50" s="112"/>
    </row>
    <row r="51" spans="1:18" x14ac:dyDescent="0.3">
      <c r="B51" s="114"/>
      <c r="C51" s="115"/>
      <c r="D51" s="114"/>
      <c r="E51" s="114"/>
      <c r="F51" s="114"/>
      <c r="G51" s="114"/>
      <c r="H51" s="114"/>
      <c r="I51" s="114"/>
      <c r="J51" s="117"/>
      <c r="K51" s="115"/>
      <c r="L51" s="114"/>
      <c r="M51" s="114"/>
      <c r="N51" s="114"/>
      <c r="O51" s="114"/>
      <c r="P51" s="114"/>
      <c r="Q51" s="114"/>
      <c r="R51" s="117"/>
    </row>
    <row r="52" spans="1:18" x14ac:dyDescent="0.3">
      <c r="B52" s="111"/>
      <c r="C52" s="112"/>
      <c r="D52" s="111"/>
      <c r="E52" s="111"/>
      <c r="F52" s="111"/>
      <c r="G52" s="111"/>
      <c r="H52" s="111"/>
      <c r="I52" s="111"/>
      <c r="J52" s="112"/>
      <c r="K52" s="111"/>
      <c r="L52" s="111"/>
      <c r="M52" s="111"/>
      <c r="N52" s="111"/>
      <c r="O52" s="111"/>
      <c r="P52" s="111"/>
      <c r="Q52" s="111"/>
      <c r="R52" s="112"/>
    </row>
    <row r="53" spans="1:18" x14ac:dyDescent="0.3">
      <c r="B53" s="111"/>
      <c r="C53" s="112"/>
      <c r="D53" s="111"/>
      <c r="E53" s="111"/>
      <c r="F53" s="113"/>
      <c r="G53" s="112"/>
      <c r="H53" s="118"/>
      <c r="I53" s="112"/>
      <c r="J53" s="112"/>
      <c r="K53" s="112"/>
      <c r="L53" s="111"/>
      <c r="M53" s="111"/>
      <c r="N53" s="113"/>
      <c r="O53" s="112"/>
      <c r="P53" s="118"/>
      <c r="Q53" s="112"/>
      <c r="R53" s="112"/>
    </row>
    <row r="54" spans="1:18" x14ac:dyDescent="0.3">
      <c r="B54" s="114"/>
      <c r="C54" s="115"/>
      <c r="D54" s="114"/>
      <c r="E54" s="114"/>
      <c r="F54" s="114"/>
      <c r="G54" s="114"/>
      <c r="H54" s="116"/>
      <c r="I54" s="115"/>
      <c r="J54" s="112"/>
      <c r="K54" s="115"/>
      <c r="L54" s="114"/>
      <c r="M54" s="114"/>
      <c r="N54" s="114"/>
      <c r="O54" s="114"/>
      <c r="P54" s="116"/>
      <c r="Q54" s="115"/>
      <c r="R54" s="112"/>
    </row>
    <row r="55" spans="1:18" x14ac:dyDescent="0.3">
      <c r="B55" s="114"/>
      <c r="C55" s="115"/>
      <c r="D55" s="114"/>
      <c r="E55" s="114"/>
      <c r="F55" s="114"/>
      <c r="G55" s="114"/>
      <c r="H55" s="114"/>
      <c r="I55" s="114"/>
      <c r="J55" s="117"/>
      <c r="K55" s="115"/>
      <c r="L55" s="114"/>
      <c r="M55" s="114"/>
      <c r="N55" s="114"/>
      <c r="O55" s="114"/>
      <c r="P55" s="114"/>
      <c r="Q55" s="114"/>
      <c r="R55" s="117"/>
    </row>
    <row r="56" spans="1:18" x14ac:dyDescent="0.3">
      <c r="B56" s="111"/>
      <c r="C56" s="112"/>
      <c r="D56" s="111"/>
      <c r="E56" s="111"/>
      <c r="F56" s="111"/>
      <c r="G56" s="111"/>
      <c r="H56" s="111"/>
      <c r="I56" s="111"/>
      <c r="J56" s="112"/>
      <c r="K56" s="111"/>
      <c r="L56" s="111"/>
      <c r="M56" s="111"/>
      <c r="N56" s="111"/>
      <c r="O56" s="111"/>
      <c r="P56" s="111"/>
      <c r="Q56" s="111"/>
      <c r="R56" s="112"/>
    </row>
    <row r="57" spans="1:18" x14ac:dyDescent="0.3">
      <c r="B57" s="111"/>
      <c r="C57" s="112"/>
      <c r="D57" s="111"/>
      <c r="E57" s="111"/>
      <c r="F57" s="113"/>
      <c r="G57" s="112"/>
      <c r="H57" s="118"/>
      <c r="I57" s="112"/>
      <c r="J57" s="112"/>
      <c r="K57" s="112"/>
      <c r="L57" s="111"/>
      <c r="M57" s="111"/>
      <c r="N57" s="113"/>
      <c r="O57" s="112"/>
      <c r="P57" s="118"/>
      <c r="Q57" s="112"/>
      <c r="R57" s="112"/>
    </row>
    <row r="58" spans="1:18" x14ac:dyDescent="0.3">
      <c r="B58" s="114"/>
      <c r="C58" s="115"/>
      <c r="D58" s="114"/>
      <c r="E58" s="114"/>
      <c r="F58" s="114"/>
      <c r="G58" s="114"/>
      <c r="H58" s="116"/>
      <c r="I58" s="115"/>
      <c r="J58" s="112"/>
      <c r="K58" s="115"/>
      <c r="L58" s="114"/>
      <c r="M58" s="114"/>
      <c r="N58" s="114"/>
      <c r="O58" s="114"/>
      <c r="P58" s="116"/>
      <c r="Q58" s="115"/>
      <c r="R58" s="112"/>
    </row>
    <row r="59" spans="1:18" x14ac:dyDescent="0.3">
      <c r="B59" s="114"/>
      <c r="C59" s="115"/>
      <c r="D59" s="114"/>
      <c r="E59" s="114"/>
      <c r="F59" s="114"/>
      <c r="G59" s="114"/>
      <c r="H59" s="114"/>
      <c r="I59" s="114"/>
      <c r="J59" s="117"/>
      <c r="K59" s="115"/>
      <c r="L59" s="114"/>
      <c r="M59" s="114"/>
      <c r="N59" s="114"/>
      <c r="O59" s="114"/>
      <c r="P59" s="114"/>
      <c r="Q59" s="114"/>
      <c r="R59" s="117"/>
    </row>
    <row r="60" spans="1:18" x14ac:dyDescent="0.3">
      <c r="B60" s="111"/>
      <c r="C60" s="112"/>
      <c r="D60" s="111"/>
      <c r="E60" s="111"/>
      <c r="F60" s="111"/>
      <c r="G60" s="111"/>
      <c r="H60" s="111"/>
      <c r="I60" s="111"/>
      <c r="J60" s="112"/>
      <c r="K60" s="111"/>
      <c r="L60" s="111"/>
      <c r="M60" s="111"/>
      <c r="N60" s="111"/>
      <c r="O60" s="111"/>
      <c r="P60" s="111"/>
      <c r="Q60" s="111"/>
      <c r="R60" s="112"/>
    </row>
    <row r="61" spans="1:18" x14ac:dyDescent="0.3">
      <c r="B61" s="111"/>
      <c r="C61" s="112"/>
      <c r="D61" s="111"/>
      <c r="E61" s="111"/>
      <c r="F61" s="113"/>
      <c r="G61" s="112"/>
      <c r="H61" s="119"/>
      <c r="I61" s="112"/>
      <c r="J61" s="112"/>
      <c r="K61" s="112"/>
      <c r="L61" s="111"/>
      <c r="M61" s="111"/>
      <c r="N61" s="113"/>
      <c r="O61" s="112"/>
      <c r="P61" s="119"/>
      <c r="Q61" s="112"/>
      <c r="R61" s="112"/>
    </row>
    <row r="62" spans="1:18" x14ac:dyDescent="0.3">
      <c r="B62" s="114"/>
      <c r="C62" s="115"/>
      <c r="D62" s="114"/>
      <c r="E62" s="114"/>
      <c r="F62" s="114"/>
      <c r="G62" s="114"/>
      <c r="H62" s="116"/>
      <c r="I62" s="115"/>
      <c r="J62" s="112"/>
      <c r="K62" s="115"/>
      <c r="L62" s="114"/>
      <c r="M62" s="114"/>
      <c r="N62" s="114"/>
      <c r="O62" s="114"/>
      <c r="P62" s="116"/>
      <c r="Q62" s="115"/>
      <c r="R62" s="112"/>
    </row>
    <row r="63" spans="1:18" x14ac:dyDescent="0.3">
      <c r="B63" s="114"/>
      <c r="C63" s="115"/>
      <c r="D63" s="114"/>
      <c r="E63" s="114"/>
      <c r="F63" s="114"/>
      <c r="G63" s="114"/>
      <c r="H63" s="114"/>
      <c r="I63" s="114"/>
      <c r="J63" s="117"/>
      <c r="K63" s="115"/>
      <c r="L63" s="114"/>
      <c r="M63" s="114"/>
      <c r="N63" s="114"/>
      <c r="O63" s="114"/>
      <c r="P63" s="114"/>
      <c r="Q63" s="114"/>
      <c r="R63" s="117"/>
    </row>
    <row r="64" spans="1:18" x14ac:dyDescent="0.3">
      <c r="B64" s="111"/>
      <c r="C64" s="112"/>
      <c r="D64" s="111"/>
      <c r="E64" s="111"/>
      <c r="F64" s="111"/>
      <c r="G64" s="111"/>
      <c r="H64" s="111"/>
      <c r="I64" s="111"/>
      <c r="J64" s="112"/>
      <c r="K64" s="111"/>
      <c r="L64" s="111"/>
      <c r="M64" s="111"/>
      <c r="N64" s="111"/>
      <c r="O64" s="111"/>
      <c r="P64" s="111"/>
      <c r="Q64" s="111"/>
      <c r="R64" s="112"/>
    </row>
    <row r="65" spans="2:18" x14ac:dyDescent="0.3">
      <c r="B65" s="111"/>
      <c r="C65" s="112"/>
      <c r="D65" s="111"/>
      <c r="E65" s="111"/>
      <c r="F65" s="113"/>
      <c r="G65" s="112"/>
      <c r="H65" s="119"/>
      <c r="I65" s="112"/>
      <c r="J65" s="112"/>
      <c r="K65" s="112"/>
      <c r="L65" s="111"/>
      <c r="M65" s="111"/>
      <c r="N65" s="113"/>
      <c r="O65" s="112"/>
      <c r="P65" s="118"/>
      <c r="Q65" s="112"/>
      <c r="R65" s="112"/>
    </row>
    <row r="66" spans="2:18" x14ac:dyDescent="0.3">
      <c r="B66" s="114"/>
      <c r="C66" s="115"/>
      <c r="D66" s="114"/>
      <c r="E66" s="114"/>
      <c r="F66" s="114"/>
      <c r="G66" s="114"/>
      <c r="H66" s="116"/>
      <c r="I66" s="115"/>
      <c r="J66" s="112"/>
      <c r="K66" s="115"/>
      <c r="L66" s="114"/>
      <c r="M66" s="114"/>
      <c r="N66" s="114"/>
      <c r="O66" s="114"/>
      <c r="P66" s="116"/>
      <c r="Q66" s="115"/>
      <c r="R66" s="112"/>
    </row>
    <row r="67" spans="2:18" x14ac:dyDescent="0.3">
      <c r="B67" s="114"/>
      <c r="C67" s="115"/>
      <c r="D67" s="114"/>
      <c r="E67" s="114"/>
      <c r="F67" s="114"/>
      <c r="G67" s="114"/>
      <c r="H67" s="114"/>
      <c r="I67" s="114"/>
      <c r="J67" s="117"/>
      <c r="K67" s="115"/>
      <c r="L67" s="114"/>
      <c r="M67" s="114"/>
      <c r="N67" s="114"/>
      <c r="O67" s="114"/>
      <c r="P67" s="114"/>
      <c r="Q67" s="114"/>
      <c r="R67" s="117"/>
    </row>
    <row r="68" spans="2:18" x14ac:dyDescent="0.3">
      <c r="B68" s="111"/>
      <c r="C68" s="112"/>
      <c r="D68" s="111"/>
      <c r="E68" s="111"/>
      <c r="F68" s="111"/>
      <c r="G68" s="111"/>
      <c r="H68" s="111"/>
      <c r="I68" s="111"/>
      <c r="J68" s="112"/>
      <c r="K68" s="111"/>
      <c r="L68" s="111"/>
      <c r="M68" s="111"/>
      <c r="N68" s="111"/>
      <c r="O68" s="111"/>
      <c r="P68" s="111"/>
      <c r="Q68" s="111"/>
      <c r="R68" s="112"/>
    </row>
    <row r="69" spans="2:18" x14ac:dyDescent="0.3">
      <c r="B69" s="111"/>
      <c r="C69" s="112"/>
      <c r="D69" s="111"/>
      <c r="E69" s="111"/>
      <c r="F69" s="113"/>
      <c r="G69" s="112"/>
      <c r="H69" s="119"/>
      <c r="I69" s="112"/>
      <c r="J69" s="112"/>
      <c r="K69" s="112"/>
      <c r="L69" s="111"/>
      <c r="M69" s="111"/>
      <c r="N69" s="113"/>
      <c r="O69" s="112"/>
      <c r="P69" s="119"/>
      <c r="Q69" s="112"/>
      <c r="R69" s="112"/>
    </row>
    <row r="70" spans="2:18" x14ac:dyDescent="0.3">
      <c r="B70" s="114"/>
      <c r="C70" s="115"/>
      <c r="D70" s="114"/>
      <c r="E70" s="114"/>
      <c r="F70" s="114"/>
      <c r="G70" s="114"/>
      <c r="H70" s="116"/>
      <c r="I70" s="115"/>
      <c r="J70" s="112"/>
      <c r="K70" s="115"/>
      <c r="L70" s="114"/>
      <c r="M70" s="114"/>
      <c r="N70" s="114"/>
      <c r="O70" s="114"/>
      <c r="P70" s="116"/>
      <c r="Q70" s="115"/>
      <c r="R70" s="112"/>
    </row>
    <row r="71" spans="2:18" x14ac:dyDescent="0.3">
      <c r="B71" s="114"/>
      <c r="C71" s="115"/>
      <c r="D71" s="114"/>
      <c r="E71" s="114"/>
      <c r="F71" s="114"/>
      <c r="G71" s="114"/>
      <c r="H71" s="114"/>
      <c r="I71" s="114"/>
      <c r="J71" s="117"/>
      <c r="K71" s="115"/>
      <c r="L71" s="114"/>
      <c r="M71" s="114"/>
      <c r="N71" s="114"/>
      <c r="O71" s="114"/>
      <c r="P71" s="114"/>
      <c r="Q71" s="114"/>
      <c r="R71" s="117"/>
    </row>
    <row r="72" spans="2:18" x14ac:dyDescent="0.3">
      <c r="B72" s="111"/>
      <c r="C72" s="112"/>
      <c r="D72" s="111"/>
      <c r="E72" s="111"/>
      <c r="F72" s="111"/>
      <c r="G72" s="111"/>
      <c r="H72" s="111"/>
      <c r="I72" s="111"/>
      <c r="J72" s="112"/>
      <c r="K72" s="111"/>
      <c r="L72" s="111"/>
      <c r="M72" s="111"/>
      <c r="N72" s="111"/>
      <c r="O72" s="111"/>
      <c r="P72" s="111"/>
      <c r="Q72" s="111"/>
      <c r="R72" s="112"/>
    </row>
    <row r="73" spans="2:18" x14ac:dyDescent="0.3">
      <c r="B73" s="111"/>
      <c r="C73" s="112"/>
      <c r="D73" s="111"/>
      <c r="E73" s="111"/>
      <c r="F73" s="113"/>
      <c r="G73" s="112"/>
      <c r="H73" s="119"/>
      <c r="I73" s="112"/>
      <c r="J73" s="112"/>
      <c r="K73" s="112"/>
      <c r="L73" s="111"/>
      <c r="M73" s="111"/>
      <c r="N73" s="113"/>
      <c r="O73" s="112"/>
      <c r="P73" s="119"/>
      <c r="Q73" s="112"/>
      <c r="R73" s="112"/>
    </row>
    <row r="74" spans="2:18" x14ac:dyDescent="0.3">
      <c r="B74" s="114"/>
      <c r="C74" s="115"/>
      <c r="D74" s="114"/>
      <c r="E74" s="114"/>
      <c r="F74" s="114"/>
      <c r="G74" s="114"/>
      <c r="H74" s="116"/>
      <c r="I74" s="115"/>
      <c r="J74" s="112"/>
      <c r="K74" s="115"/>
      <c r="L74" s="114"/>
      <c r="M74" s="114"/>
      <c r="N74" s="114"/>
      <c r="O74" s="114"/>
      <c r="P74" s="116"/>
      <c r="Q74" s="115"/>
      <c r="R74" s="112"/>
    </row>
    <row r="75" spans="2:18" x14ac:dyDescent="0.3">
      <c r="B75" s="114"/>
      <c r="C75" s="115"/>
      <c r="D75" s="114"/>
      <c r="E75" s="114"/>
      <c r="F75" s="114"/>
      <c r="G75" s="114"/>
      <c r="H75" s="114"/>
      <c r="I75" s="114"/>
      <c r="J75" s="117"/>
      <c r="K75" s="115"/>
      <c r="L75" s="114"/>
      <c r="M75" s="114"/>
      <c r="N75" s="114"/>
      <c r="O75" s="114"/>
      <c r="P75" s="114"/>
      <c r="Q75" s="114"/>
      <c r="R75" s="117"/>
    </row>
    <row r="76" spans="2:18" x14ac:dyDescent="0.3">
      <c r="B76" s="111"/>
      <c r="C76" s="112"/>
      <c r="D76" s="111"/>
      <c r="E76" s="111"/>
      <c r="F76" s="111"/>
      <c r="G76" s="111"/>
      <c r="H76" s="111"/>
      <c r="I76" s="111"/>
      <c r="J76" s="112"/>
      <c r="K76" s="111"/>
      <c r="L76" s="111"/>
      <c r="M76" s="111"/>
      <c r="N76" s="111"/>
      <c r="O76" s="111"/>
      <c r="P76" s="111"/>
      <c r="Q76" s="111"/>
      <c r="R76" s="112"/>
    </row>
    <row r="77" spans="2:18" x14ac:dyDescent="0.3">
      <c r="B77" s="111"/>
      <c r="C77" s="112"/>
      <c r="D77" s="111"/>
      <c r="E77" s="111"/>
      <c r="F77" s="113"/>
      <c r="G77" s="112"/>
      <c r="H77" s="119"/>
      <c r="I77" s="112"/>
      <c r="J77" s="112"/>
      <c r="K77" s="112"/>
      <c r="L77" s="111"/>
      <c r="M77" s="111"/>
      <c r="N77" s="113"/>
      <c r="O77" s="112"/>
      <c r="P77" s="119"/>
      <c r="Q77" s="112"/>
      <c r="R77" s="112"/>
    </row>
    <row r="78" spans="2:18" x14ac:dyDescent="0.3">
      <c r="B78" s="114"/>
      <c r="C78" s="115"/>
      <c r="D78" s="114"/>
      <c r="E78" s="114"/>
      <c r="F78" s="114"/>
      <c r="G78" s="114"/>
      <c r="H78" s="116"/>
      <c r="I78" s="115"/>
      <c r="J78" s="112"/>
      <c r="K78" s="115"/>
      <c r="L78" s="114"/>
      <c r="M78" s="114"/>
      <c r="N78" s="114"/>
      <c r="O78" s="114"/>
      <c r="P78" s="116"/>
      <c r="Q78" s="115"/>
      <c r="R78" s="112"/>
    </row>
    <row r="79" spans="2:18" x14ac:dyDescent="0.3">
      <c r="B79" s="114"/>
      <c r="C79" s="115"/>
      <c r="D79" s="114"/>
      <c r="E79" s="114"/>
      <c r="F79" s="114"/>
      <c r="G79" s="114"/>
      <c r="H79" s="114"/>
      <c r="I79" s="114"/>
      <c r="J79" s="117"/>
      <c r="K79" s="115"/>
      <c r="L79" s="114"/>
      <c r="M79" s="114"/>
      <c r="N79" s="114"/>
      <c r="O79" s="114"/>
      <c r="P79" s="114"/>
      <c r="Q79" s="114"/>
      <c r="R79" s="117"/>
    </row>
    <row r="80" spans="2:18" x14ac:dyDescent="0.3">
      <c r="B80" s="111"/>
      <c r="C80" s="112"/>
      <c r="D80" s="111"/>
      <c r="E80" s="111"/>
      <c r="F80" s="111"/>
      <c r="G80" s="111"/>
      <c r="H80" s="111"/>
      <c r="I80" s="111"/>
      <c r="J80" s="112"/>
      <c r="K80" s="111"/>
      <c r="L80" s="111"/>
      <c r="M80" s="111"/>
      <c r="N80" s="111"/>
      <c r="O80" s="111"/>
      <c r="P80" s="111"/>
      <c r="Q80" s="111"/>
      <c r="R80" s="112"/>
    </row>
    <row r="81" spans="2:18" x14ac:dyDescent="0.3">
      <c r="B81" s="111"/>
      <c r="C81" s="112"/>
      <c r="D81" s="111"/>
      <c r="E81" s="111"/>
      <c r="F81" s="113"/>
      <c r="G81" s="112"/>
      <c r="H81" s="118"/>
      <c r="I81" s="112"/>
      <c r="J81" s="112"/>
      <c r="K81" s="112"/>
      <c r="L81" s="111"/>
      <c r="M81" s="111"/>
      <c r="N81" s="113"/>
      <c r="O81" s="112"/>
      <c r="P81" s="119"/>
      <c r="Q81" s="112"/>
      <c r="R81" s="112"/>
    </row>
    <row r="82" spans="2:18" x14ac:dyDescent="0.3">
      <c r="B82" s="114"/>
      <c r="C82" s="115"/>
      <c r="D82" s="114"/>
      <c r="E82" s="114"/>
      <c r="F82" s="114"/>
      <c r="G82" s="114"/>
      <c r="H82" s="116"/>
      <c r="I82" s="115"/>
      <c r="J82" s="112"/>
      <c r="K82" s="115"/>
      <c r="L82" s="114"/>
      <c r="M82" s="114"/>
      <c r="N82" s="114"/>
      <c r="O82" s="114"/>
      <c r="P82" s="116"/>
      <c r="Q82" s="115"/>
      <c r="R82" s="112"/>
    </row>
    <row r="83" spans="2:18" x14ac:dyDescent="0.3">
      <c r="B83" s="114"/>
      <c r="C83" s="115"/>
      <c r="D83" s="114"/>
      <c r="E83" s="114"/>
      <c r="F83" s="114"/>
      <c r="G83" s="114"/>
      <c r="H83" s="114"/>
      <c r="I83" s="114"/>
      <c r="J83" s="117"/>
      <c r="K83" s="115"/>
      <c r="L83" s="114"/>
      <c r="M83" s="114"/>
      <c r="N83" s="114"/>
      <c r="O83" s="114"/>
      <c r="P83" s="114"/>
      <c r="Q83" s="114"/>
      <c r="R83" s="117"/>
    </row>
    <row r="84" spans="2:18" x14ac:dyDescent="0.3">
      <c r="B84" s="111"/>
      <c r="C84" s="112"/>
      <c r="D84" s="111"/>
      <c r="E84" s="111"/>
      <c r="F84" s="111"/>
      <c r="G84" s="111"/>
      <c r="H84" s="111"/>
      <c r="I84" s="111"/>
      <c r="J84" s="112"/>
      <c r="K84" s="111"/>
      <c r="L84" s="111"/>
      <c r="M84" s="111"/>
      <c r="N84" s="111"/>
      <c r="O84" s="111"/>
      <c r="P84" s="111"/>
      <c r="Q84" s="111"/>
      <c r="R84" s="112"/>
    </row>
    <row r="85" spans="2:18" x14ac:dyDescent="0.3">
      <c r="B85" s="111"/>
      <c r="C85" s="112"/>
      <c r="D85" s="111"/>
      <c r="E85" s="111"/>
      <c r="F85" s="113"/>
      <c r="G85" s="112"/>
      <c r="H85" s="119"/>
      <c r="I85" s="112"/>
      <c r="J85" s="112"/>
      <c r="K85" s="112"/>
      <c r="L85" s="111"/>
      <c r="M85" s="111"/>
      <c r="N85" s="113"/>
      <c r="O85" s="112"/>
      <c r="P85" s="119"/>
      <c r="Q85" s="112"/>
      <c r="R85" s="112"/>
    </row>
    <row r="86" spans="2:18" x14ac:dyDescent="0.3">
      <c r="B86" s="114"/>
      <c r="C86" s="115"/>
      <c r="D86" s="114"/>
      <c r="E86" s="114"/>
      <c r="F86" s="114"/>
      <c r="G86" s="114"/>
      <c r="H86" s="116"/>
      <c r="I86" s="115"/>
      <c r="J86" s="112"/>
      <c r="K86" s="115"/>
      <c r="L86" s="114"/>
      <c r="M86" s="114"/>
      <c r="N86" s="114"/>
      <c r="O86" s="114"/>
      <c r="P86" s="116"/>
      <c r="Q86" s="115"/>
      <c r="R86" s="112"/>
    </row>
    <row r="87" spans="2:18" x14ac:dyDescent="0.3">
      <c r="B87" s="114"/>
      <c r="C87" s="115"/>
      <c r="D87" s="114"/>
      <c r="E87" s="114"/>
      <c r="F87" s="114"/>
      <c r="G87" s="114"/>
      <c r="H87" s="114"/>
      <c r="I87" s="114"/>
      <c r="J87" s="117"/>
      <c r="K87" s="115"/>
      <c r="L87" s="114"/>
      <c r="M87" s="114"/>
      <c r="N87" s="114"/>
      <c r="O87" s="114"/>
      <c r="P87" s="114"/>
      <c r="Q87" s="114"/>
      <c r="R87" s="117"/>
    </row>
    <row r="88" spans="2:18" x14ac:dyDescent="0.3">
      <c r="B88" s="111"/>
      <c r="C88" s="112"/>
      <c r="D88" s="111"/>
      <c r="E88" s="111"/>
      <c r="F88" s="111"/>
      <c r="G88" s="111"/>
      <c r="H88" s="111"/>
      <c r="I88" s="111"/>
      <c r="J88" s="112"/>
      <c r="K88" s="111"/>
      <c r="L88" s="111"/>
      <c r="M88" s="111"/>
      <c r="N88" s="111"/>
      <c r="O88" s="111"/>
      <c r="P88" s="111"/>
      <c r="Q88" s="111"/>
      <c r="R88" s="112"/>
    </row>
    <row r="89" spans="2:18" x14ac:dyDescent="0.3">
      <c r="B89" s="111"/>
      <c r="C89" s="112"/>
      <c r="D89" s="111"/>
      <c r="E89" s="111"/>
      <c r="F89" s="113"/>
      <c r="G89" s="112"/>
      <c r="H89" s="119"/>
      <c r="I89" s="112"/>
      <c r="J89" s="112"/>
      <c r="K89" s="112"/>
      <c r="L89" s="111"/>
      <c r="M89" s="111"/>
      <c r="N89" s="113"/>
      <c r="O89" s="112"/>
      <c r="P89" s="119"/>
      <c r="Q89" s="112"/>
      <c r="R89" s="112"/>
    </row>
    <row r="90" spans="2:18" x14ac:dyDescent="0.3">
      <c r="B90" s="114"/>
      <c r="C90" s="115"/>
      <c r="D90" s="114"/>
      <c r="E90" s="114"/>
      <c r="F90" s="114"/>
      <c r="G90" s="114"/>
      <c r="H90" s="116"/>
      <c r="I90" s="115"/>
      <c r="J90" s="112"/>
      <c r="K90" s="115"/>
      <c r="L90" s="114"/>
      <c r="M90" s="114"/>
      <c r="N90" s="114"/>
      <c r="O90" s="114"/>
      <c r="P90" s="116"/>
      <c r="Q90" s="115"/>
      <c r="R90" s="112"/>
    </row>
    <row r="91" spans="2:18" x14ac:dyDescent="0.3">
      <c r="B91" s="114"/>
      <c r="C91" s="115"/>
      <c r="D91" s="114"/>
      <c r="E91" s="114"/>
      <c r="F91" s="114"/>
      <c r="G91" s="114"/>
      <c r="H91" s="114"/>
      <c r="I91" s="114"/>
      <c r="J91" s="117"/>
      <c r="K91" s="115"/>
      <c r="L91" s="114"/>
      <c r="M91" s="114"/>
      <c r="N91" s="114"/>
      <c r="O91" s="114"/>
      <c r="P91" s="114"/>
      <c r="Q91" s="114"/>
      <c r="R91" s="117"/>
    </row>
    <row r="92" spans="2:18" x14ac:dyDescent="0.3">
      <c r="B92" s="111"/>
      <c r="C92" s="112"/>
      <c r="D92" s="111"/>
      <c r="E92" s="111"/>
      <c r="F92" s="111"/>
      <c r="G92" s="111"/>
      <c r="H92" s="111"/>
      <c r="I92" s="111"/>
      <c r="J92" s="112"/>
      <c r="K92" s="111"/>
      <c r="L92" s="111"/>
      <c r="M92" s="111"/>
      <c r="N92" s="111"/>
      <c r="O92" s="111"/>
      <c r="P92" s="111"/>
      <c r="Q92" s="111"/>
      <c r="R92" s="112"/>
    </row>
    <row r="93" spans="2:18" x14ac:dyDescent="0.3">
      <c r="B93" s="111"/>
      <c r="C93" s="112"/>
      <c r="D93" s="111"/>
      <c r="E93" s="111"/>
      <c r="F93" s="113"/>
      <c r="G93" s="112"/>
      <c r="H93" s="119"/>
      <c r="I93" s="112"/>
      <c r="J93" s="112"/>
      <c r="K93" s="112"/>
      <c r="L93" s="111"/>
      <c r="M93" s="111"/>
      <c r="N93" s="113"/>
      <c r="O93" s="112"/>
      <c r="P93" s="119"/>
      <c r="Q93" s="112"/>
      <c r="R93" s="112"/>
    </row>
    <row r="94" spans="2:18" x14ac:dyDescent="0.3">
      <c r="B94" s="114"/>
      <c r="C94" s="115"/>
      <c r="D94" s="114"/>
      <c r="E94" s="114"/>
      <c r="F94" s="114"/>
      <c r="G94" s="114"/>
      <c r="H94" s="116"/>
      <c r="I94" s="115"/>
      <c r="J94" s="112"/>
      <c r="K94" s="115"/>
      <c r="L94" s="114"/>
      <c r="M94" s="114"/>
      <c r="N94" s="114"/>
      <c r="O94" s="114"/>
      <c r="P94" s="116"/>
      <c r="Q94" s="115"/>
      <c r="R94" s="112"/>
    </row>
    <row r="95" spans="2:18" x14ac:dyDescent="0.3">
      <c r="B95" s="114"/>
      <c r="C95" s="115"/>
      <c r="D95" s="114"/>
      <c r="E95" s="114"/>
      <c r="F95" s="114"/>
      <c r="G95" s="114"/>
      <c r="H95" s="114"/>
      <c r="I95" s="114"/>
      <c r="J95" s="117"/>
      <c r="K95" s="115"/>
      <c r="L95" s="114"/>
      <c r="M95" s="114"/>
      <c r="N95" s="114"/>
      <c r="O95" s="114"/>
      <c r="P95" s="114"/>
      <c r="Q95" s="114"/>
      <c r="R95" s="117"/>
    </row>
    <row r="96" spans="2:18" x14ac:dyDescent="0.3">
      <c r="B96" s="111"/>
      <c r="C96" s="112"/>
      <c r="D96" s="111"/>
      <c r="E96" s="111"/>
      <c r="F96" s="111"/>
      <c r="G96" s="111"/>
      <c r="H96" s="111"/>
      <c r="I96" s="111"/>
      <c r="J96" s="112"/>
      <c r="K96" s="111"/>
      <c r="L96" s="111"/>
      <c r="M96" s="111"/>
      <c r="N96" s="111"/>
      <c r="O96" s="111"/>
      <c r="P96" s="111"/>
      <c r="Q96" s="111"/>
      <c r="R96" s="112"/>
    </row>
    <row r="97" spans="2:18" x14ac:dyDescent="0.3">
      <c r="B97" s="111"/>
      <c r="C97" s="112"/>
      <c r="D97" s="111"/>
      <c r="E97" s="111"/>
      <c r="F97" s="113"/>
      <c r="G97" s="112"/>
      <c r="H97" s="119"/>
      <c r="I97" s="112"/>
      <c r="J97" s="112"/>
      <c r="K97" s="112"/>
      <c r="L97" s="111"/>
      <c r="M97" s="111"/>
      <c r="N97" s="113"/>
      <c r="O97" s="112"/>
      <c r="P97" s="119"/>
      <c r="Q97" s="112"/>
      <c r="R97" s="112"/>
    </row>
    <row r="98" spans="2:18" x14ac:dyDescent="0.3">
      <c r="B98" s="114"/>
      <c r="C98" s="115"/>
      <c r="D98" s="114"/>
      <c r="E98" s="114"/>
      <c r="F98" s="114"/>
      <c r="G98" s="114"/>
      <c r="H98" s="116"/>
      <c r="I98" s="115"/>
      <c r="J98" s="112"/>
      <c r="K98" s="115"/>
      <c r="L98" s="114"/>
      <c r="M98" s="114"/>
      <c r="N98" s="114"/>
      <c r="O98" s="114"/>
      <c r="P98" s="116"/>
      <c r="Q98" s="115"/>
      <c r="R98" s="112"/>
    </row>
    <row r="99" spans="2:18" x14ac:dyDescent="0.3">
      <c r="B99" s="114"/>
      <c r="C99" s="115"/>
      <c r="D99" s="114"/>
      <c r="E99" s="114"/>
      <c r="F99" s="114"/>
      <c r="G99" s="114"/>
      <c r="H99" s="114"/>
      <c r="I99" s="114"/>
      <c r="J99" s="117"/>
      <c r="K99" s="115"/>
      <c r="L99" s="114"/>
      <c r="M99" s="114"/>
      <c r="N99" s="114"/>
      <c r="O99" s="114"/>
      <c r="P99" s="114"/>
      <c r="Q99" s="114"/>
      <c r="R99" s="117"/>
    </row>
    <row r="100" spans="2:18" x14ac:dyDescent="0.3">
      <c r="B100" s="111"/>
      <c r="C100" s="112"/>
      <c r="D100" s="111"/>
      <c r="E100" s="111"/>
      <c r="F100" s="111"/>
      <c r="G100" s="111"/>
      <c r="H100" s="111"/>
      <c r="I100" s="111"/>
      <c r="J100" s="112"/>
      <c r="K100" s="111"/>
      <c r="L100" s="111"/>
      <c r="M100" s="111"/>
      <c r="N100" s="111"/>
      <c r="O100" s="111"/>
      <c r="P100" s="111"/>
      <c r="Q100" s="111"/>
      <c r="R100" s="112"/>
    </row>
    <row r="101" spans="2:18" x14ac:dyDescent="0.3">
      <c r="B101" s="111"/>
      <c r="C101" s="112"/>
      <c r="D101" s="111"/>
      <c r="E101" s="111"/>
      <c r="F101" s="113"/>
      <c r="G101" s="112"/>
      <c r="H101" s="119"/>
      <c r="I101" s="112"/>
      <c r="J101" s="112"/>
      <c r="K101" s="112"/>
      <c r="L101" s="111"/>
      <c r="M101" s="111"/>
      <c r="N101" s="113"/>
      <c r="O101" s="112"/>
      <c r="P101" s="119"/>
      <c r="Q101" s="112"/>
      <c r="R101" s="112"/>
    </row>
    <row r="102" spans="2:18" x14ac:dyDescent="0.3">
      <c r="B102" s="114"/>
      <c r="C102" s="115"/>
      <c r="D102" s="114"/>
      <c r="E102" s="114"/>
      <c r="F102" s="114"/>
      <c r="G102" s="114"/>
      <c r="H102" s="116"/>
      <c r="I102" s="115"/>
      <c r="J102" s="112"/>
      <c r="K102" s="115"/>
      <c r="L102" s="114"/>
      <c r="M102" s="114"/>
      <c r="N102" s="114"/>
      <c r="O102" s="114"/>
      <c r="P102" s="116"/>
      <c r="Q102" s="115"/>
      <c r="R102" s="112"/>
    </row>
    <row r="103" spans="2:18" x14ac:dyDescent="0.3">
      <c r="B103" s="114"/>
      <c r="C103" s="115"/>
      <c r="D103" s="114"/>
      <c r="E103" s="114"/>
      <c r="F103" s="114"/>
      <c r="G103" s="114"/>
      <c r="H103" s="114"/>
      <c r="I103" s="114"/>
      <c r="J103" s="117"/>
      <c r="K103" s="115"/>
      <c r="L103" s="114"/>
      <c r="M103" s="114"/>
      <c r="N103" s="114"/>
      <c r="O103" s="114"/>
      <c r="P103" s="114"/>
      <c r="Q103" s="114"/>
      <c r="R103" s="117"/>
    </row>
    <row r="104" spans="2:18" x14ac:dyDescent="0.3">
      <c r="B104" s="111"/>
      <c r="C104" s="112"/>
      <c r="D104" s="111"/>
      <c r="E104" s="111"/>
      <c r="F104" s="111"/>
      <c r="G104" s="111"/>
      <c r="H104" s="111"/>
      <c r="I104" s="111"/>
      <c r="J104" s="112"/>
      <c r="K104" s="111"/>
      <c r="L104" s="111"/>
      <c r="M104" s="111"/>
      <c r="N104" s="111"/>
      <c r="O104" s="111"/>
      <c r="P104" s="111"/>
      <c r="Q104" s="111"/>
      <c r="R104" s="112"/>
    </row>
    <row r="105" spans="2:18" x14ac:dyDescent="0.3">
      <c r="B105" s="111"/>
      <c r="C105" s="112"/>
      <c r="D105" s="111"/>
      <c r="E105" s="111"/>
      <c r="F105" s="113"/>
      <c r="G105" s="112"/>
      <c r="H105" s="119"/>
      <c r="I105" s="112"/>
      <c r="J105" s="112"/>
      <c r="K105" s="112"/>
      <c r="L105" s="111"/>
      <c r="M105" s="111"/>
      <c r="N105" s="113"/>
      <c r="O105" s="112"/>
      <c r="P105" s="119"/>
      <c r="Q105" s="112"/>
      <c r="R105" s="112"/>
    </row>
    <row r="106" spans="2:18" x14ac:dyDescent="0.3">
      <c r="B106" s="114"/>
      <c r="C106" s="115"/>
      <c r="D106" s="114"/>
      <c r="E106" s="114"/>
      <c r="F106" s="114"/>
      <c r="G106" s="114"/>
      <c r="H106" s="116"/>
      <c r="I106" s="115"/>
      <c r="J106" s="112"/>
      <c r="K106" s="115"/>
      <c r="L106" s="114"/>
      <c r="M106" s="114"/>
      <c r="N106" s="114"/>
      <c r="O106" s="114"/>
      <c r="P106" s="116"/>
      <c r="Q106" s="115"/>
      <c r="R106" s="112"/>
    </row>
    <row r="107" spans="2:18" x14ac:dyDescent="0.3">
      <c r="B107" s="114"/>
      <c r="C107" s="115"/>
      <c r="D107" s="114"/>
      <c r="E107" s="114"/>
      <c r="F107" s="114"/>
      <c r="G107" s="114"/>
      <c r="H107" s="114"/>
      <c r="I107" s="114"/>
      <c r="J107" s="117"/>
      <c r="K107" s="115"/>
      <c r="L107" s="114"/>
      <c r="M107" s="114"/>
      <c r="N107" s="114"/>
      <c r="O107" s="114"/>
      <c r="P107" s="114"/>
      <c r="Q107" s="114"/>
      <c r="R107" s="117"/>
    </row>
    <row r="108" spans="2:18" x14ac:dyDescent="0.3">
      <c r="B108" s="111"/>
      <c r="C108" s="112"/>
      <c r="D108" s="111"/>
      <c r="E108" s="111"/>
      <c r="F108" s="111"/>
      <c r="G108" s="111"/>
      <c r="H108" s="111"/>
      <c r="I108" s="111"/>
      <c r="J108" s="112"/>
      <c r="K108" s="111"/>
      <c r="L108" s="111"/>
      <c r="M108" s="111"/>
      <c r="N108" s="111"/>
      <c r="O108" s="111"/>
      <c r="P108" s="111"/>
      <c r="Q108" s="111"/>
      <c r="R108" s="112"/>
    </row>
    <row r="109" spans="2:18" x14ac:dyDescent="0.3">
      <c r="B109" s="111"/>
      <c r="C109" s="112"/>
      <c r="D109" s="111"/>
      <c r="E109" s="111"/>
      <c r="F109" s="113"/>
      <c r="G109" s="112"/>
      <c r="H109" s="119"/>
      <c r="I109" s="112"/>
      <c r="J109" s="112"/>
      <c r="K109" s="112"/>
      <c r="L109" s="111"/>
      <c r="M109" s="111"/>
      <c r="N109" s="113"/>
      <c r="O109" s="112"/>
      <c r="P109" s="119"/>
      <c r="Q109" s="112"/>
      <c r="R109" s="112"/>
    </row>
    <row r="110" spans="2:18" x14ac:dyDescent="0.3">
      <c r="B110" s="114"/>
      <c r="C110" s="115"/>
      <c r="D110" s="114"/>
      <c r="E110" s="114"/>
      <c r="F110" s="114"/>
      <c r="G110" s="114"/>
      <c r="H110" s="116"/>
      <c r="I110" s="115"/>
      <c r="J110" s="112"/>
      <c r="K110" s="115"/>
      <c r="L110" s="114"/>
      <c r="M110" s="114"/>
      <c r="N110" s="114"/>
      <c r="O110" s="114"/>
      <c r="P110" s="116"/>
      <c r="Q110" s="115"/>
      <c r="R110" s="112"/>
    </row>
    <row r="111" spans="2:18" x14ac:dyDescent="0.3">
      <c r="B111" s="114"/>
      <c r="C111" s="115"/>
      <c r="D111" s="114"/>
      <c r="E111" s="114"/>
      <c r="F111" s="114"/>
      <c r="G111" s="114"/>
      <c r="H111" s="114"/>
      <c r="I111" s="114"/>
      <c r="J111" s="117"/>
      <c r="K111" s="115"/>
      <c r="L111" s="114"/>
      <c r="M111" s="114"/>
      <c r="N111" s="114"/>
      <c r="O111" s="114"/>
      <c r="P111" s="114"/>
      <c r="Q111" s="114"/>
      <c r="R111" s="117"/>
    </row>
    <row r="112" spans="2:18" x14ac:dyDescent="0.3">
      <c r="B112" s="111"/>
      <c r="C112" s="112"/>
      <c r="D112" s="111"/>
      <c r="E112" s="111"/>
      <c r="F112" s="111"/>
      <c r="G112" s="111"/>
      <c r="H112" s="111"/>
      <c r="I112" s="111"/>
      <c r="J112" s="112"/>
      <c r="K112" s="111"/>
      <c r="L112" s="111"/>
      <c r="M112" s="111"/>
      <c r="N112" s="111"/>
      <c r="O112" s="111"/>
      <c r="P112" s="111"/>
      <c r="Q112" s="111"/>
      <c r="R112" s="112"/>
    </row>
    <row r="113" spans="2:18" x14ac:dyDescent="0.3">
      <c r="B113" s="111"/>
      <c r="C113" s="112"/>
      <c r="D113" s="111"/>
      <c r="E113" s="111"/>
      <c r="F113" s="111"/>
      <c r="G113" s="111"/>
      <c r="H113" s="111"/>
      <c r="I113" s="111"/>
      <c r="J113" s="112"/>
      <c r="K113" s="111"/>
      <c r="L113" s="111"/>
      <c r="M113" s="111"/>
      <c r="N113" s="111"/>
      <c r="O113" s="111"/>
      <c r="P113" s="111"/>
      <c r="Q113" s="111"/>
      <c r="R113" s="112"/>
    </row>
    <row r="114" spans="2:18" x14ac:dyDescent="0.3">
      <c r="B114" s="111"/>
      <c r="C114" s="112"/>
      <c r="D114" s="111"/>
      <c r="E114" s="111"/>
      <c r="F114" s="111"/>
      <c r="G114" s="111"/>
      <c r="H114" s="111"/>
      <c r="I114" s="111"/>
      <c r="J114" s="112"/>
      <c r="K114" s="111"/>
      <c r="L114" s="111"/>
      <c r="M114" s="111"/>
      <c r="N114" s="111"/>
      <c r="O114" s="111"/>
      <c r="P114" s="111"/>
      <c r="Q114" s="111"/>
      <c r="R114" s="112"/>
    </row>
    <row r="115" spans="2:18" x14ac:dyDescent="0.3">
      <c r="J115" s="44"/>
      <c r="R115" s="44"/>
    </row>
    <row r="116" spans="2:18" x14ac:dyDescent="0.3">
      <c r="C116" s="1"/>
    </row>
    <row r="117" spans="2:18" x14ac:dyDescent="0.3">
      <c r="C117" s="1"/>
    </row>
    <row r="118" spans="2:18" x14ac:dyDescent="0.3">
      <c r="C118" s="1"/>
    </row>
    <row r="119" spans="2:18" x14ac:dyDescent="0.3">
      <c r="C119" s="1"/>
    </row>
    <row r="120" spans="2:18" x14ac:dyDescent="0.3">
      <c r="C120" s="1"/>
    </row>
    <row r="121" spans="2:18" x14ac:dyDescent="0.3">
      <c r="C121" s="1"/>
    </row>
    <row r="122" spans="2:18" x14ac:dyDescent="0.3">
      <c r="C122" s="1"/>
    </row>
    <row r="123" spans="2:18" x14ac:dyDescent="0.3">
      <c r="C123" s="1"/>
    </row>
    <row r="124" spans="2:18" x14ac:dyDescent="0.3">
      <c r="C124" s="1"/>
    </row>
    <row r="125" spans="2:18" x14ac:dyDescent="0.3">
      <c r="C125" s="1"/>
    </row>
    <row r="126" spans="2:18" x14ac:dyDescent="0.3">
      <c r="C126" s="1"/>
    </row>
    <row r="127" spans="2:18" x14ac:dyDescent="0.3">
      <c r="C127" s="1"/>
    </row>
    <row r="128" spans="2:18" x14ac:dyDescent="0.3">
      <c r="C128" s="1"/>
    </row>
    <row r="129" spans="3:18" x14ac:dyDescent="0.3">
      <c r="C129" s="1"/>
    </row>
    <row r="130" spans="3:18" x14ac:dyDescent="0.3">
      <c r="C130" s="1"/>
    </row>
    <row r="131" spans="3:18" x14ac:dyDescent="0.3">
      <c r="C131" s="1"/>
    </row>
    <row r="132" spans="3:18" x14ac:dyDescent="0.3">
      <c r="C132" s="1"/>
    </row>
    <row r="133" spans="3:18" x14ac:dyDescent="0.3">
      <c r="C133" s="1"/>
    </row>
    <row r="134" spans="3:18" x14ac:dyDescent="0.3">
      <c r="C134" s="1"/>
    </row>
    <row r="135" spans="3:18" x14ac:dyDescent="0.3">
      <c r="C135" s="1"/>
    </row>
    <row r="136" spans="3:18" x14ac:dyDescent="0.3">
      <c r="C136" s="1"/>
    </row>
    <row r="137" spans="3:18" x14ac:dyDescent="0.3">
      <c r="C137" s="1"/>
    </row>
    <row r="138" spans="3:18" x14ac:dyDescent="0.3">
      <c r="C138" s="1"/>
    </row>
    <row r="139" spans="3:18" x14ac:dyDescent="0.3">
      <c r="C139" s="1"/>
    </row>
    <row r="140" spans="3:18" x14ac:dyDescent="0.3">
      <c r="C140" s="1"/>
    </row>
    <row r="141" spans="3:18" x14ac:dyDescent="0.3">
      <c r="J141" s="44"/>
      <c r="R141" s="44"/>
    </row>
    <row r="142" spans="3:18" x14ac:dyDescent="0.3">
      <c r="J142" s="44"/>
      <c r="R142" s="44"/>
    </row>
    <row r="143" spans="3:18" x14ac:dyDescent="0.3">
      <c r="J143" s="44"/>
      <c r="R143" s="44"/>
    </row>
    <row r="144" spans="3:18" x14ac:dyDescent="0.3">
      <c r="J144" s="44"/>
      <c r="R144" s="44"/>
    </row>
    <row r="145" spans="10:18" x14ac:dyDescent="0.3">
      <c r="J145" s="44"/>
      <c r="R145" s="44"/>
    </row>
    <row r="146" spans="10:18" x14ac:dyDescent="0.3">
      <c r="J146" s="44"/>
      <c r="R146" s="44"/>
    </row>
    <row r="147" spans="10:18" x14ac:dyDescent="0.3">
      <c r="J147" s="44"/>
      <c r="R147" s="44"/>
    </row>
    <row r="148" spans="10:18" x14ac:dyDescent="0.3">
      <c r="J148" s="44"/>
      <c r="R148" s="44"/>
    </row>
    <row r="149" spans="10:18" x14ac:dyDescent="0.3">
      <c r="J149" s="44"/>
      <c r="R149" s="44"/>
    </row>
    <row r="150" spans="10:18" x14ac:dyDescent="0.3">
      <c r="J150" s="44"/>
      <c r="R150" s="44"/>
    </row>
    <row r="151" spans="10:18" x14ac:dyDescent="0.3">
      <c r="J151" s="44"/>
      <c r="R151" s="44"/>
    </row>
    <row r="152" spans="10:18" x14ac:dyDescent="0.3">
      <c r="J152" s="44"/>
      <c r="R152" s="44"/>
    </row>
    <row r="153" spans="10:18" x14ac:dyDescent="0.3">
      <c r="J153" s="44"/>
      <c r="R153" s="44"/>
    </row>
    <row r="154" spans="10:18" x14ac:dyDescent="0.3">
      <c r="J154" s="44"/>
      <c r="R154" s="44"/>
    </row>
    <row r="155" spans="10:18" x14ac:dyDescent="0.3">
      <c r="J155" s="44"/>
      <c r="R155" s="44"/>
    </row>
    <row r="156" spans="10:18" x14ac:dyDescent="0.3">
      <c r="J156" s="44"/>
      <c r="R156" s="44"/>
    </row>
    <row r="157" spans="10:18" x14ac:dyDescent="0.3">
      <c r="J157" s="44"/>
      <c r="R157" s="44"/>
    </row>
    <row r="158" spans="10:18" x14ac:dyDescent="0.3">
      <c r="J158" s="44"/>
      <c r="R158" s="44"/>
    </row>
    <row r="159" spans="10:18" x14ac:dyDescent="0.3">
      <c r="J159" s="44"/>
      <c r="R159" s="44"/>
    </row>
    <row r="160" spans="10:18" x14ac:dyDescent="0.3">
      <c r="J160" s="44"/>
      <c r="R160" s="44"/>
    </row>
    <row r="161" spans="10:18" x14ac:dyDescent="0.3">
      <c r="J161" s="44"/>
      <c r="R161" s="44"/>
    </row>
    <row r="162" spans="10:18" x14ac:dyDescent="0.3">
      <c r="J162" s="44"/>
      <c r="R162" s="44"/>
    </row>
    <row r="163" spans="10:18" x14ac:dyDescent="0.3">
      <c r="J163" s="44"/>
      <c r="R163" s="44"/>
    </row>
    <row r="164" spans="10:18" x14ac:dyDescent="0.3">
      <c r="J164" s="44"/>
      <c r="R164" s="44"/>
    </row>
    <row r="165" spans="10:18" x14ac:dyDescent="0.3">
      <c r="J165" s="44"/>
      <c r="R165" s="44"/>
    </row>
    <row r="166" spans="10:18" x14ac:dyDescent="0.3">
      <c r="J166" s="44"/>
      <c r="R166" s="44"/>
    </row>
    <row r="167" spans="10:18" x14ac:dyDescent="0.3">
      <c r="J167" s="44"/>
      <c r="R167" s="44"/>
    </row>
    <row r="168" spans="10:18" x14ac:dyDescent="0.3">
      <c r="J168" s="44"/>
      <c r="R168" s="44"/>
    </row>
    <row r="169" spans="10:18" x14ac:dyDescent="0.3">
      <c r="J169" s="44"/>
      <c r="R169" s="44"/>
    </row>
    <row r="170" spans="10:18" x14ac:dyDescent="0.3">
      <c r="J170" s="44"/>
      <c r="R170" s="44"/>
    </row>
    <row r="171" spans="10:18" x14ac:dyDescent="0.3">
      <c r="J171" s="44"/>
      <c r="R171" s="44"/>
    </row>
    <row r="172" spans="10:18" x14ac:dyDescent="0.3">
      <c r="J172" s="44"/>
      <c r="R172" s="44"/>
    </row>
    <row r="173" spans="10:18" x14ac:dyDescent="0.3">
      <c r="J173" s="44"/>
      <c r="R173" s="44"/>
    </row>
    <row r="174" spans="10:18" x14ac:dyDescent="0.3">
      <c r="J174" s="44"/>
      <c r="R174" s="44"/>
    </row>
    <row r="175" spans="10:18" x14ac:dyDescent="0.3">
      <c r="J175" s="44"/>
      <c r="R175" s="2"/>
    </row>
    <row r="176" spans="10:18" x14ac:dyDescent="0.3">
      <c r="J176" s="4"/>
      <c r="R176" s="2"/>
    </row>
    <row r="177" spans="10:18" x14ac:dyDescent="0.3">
      <c r="J177" s="4"/>
      <c r="R177" s="2"/>
    </row>
    <row r="178" spans="10:18" x14ac:dyDescent="0.3">
      <c r="J178" s="4"/>
      <c r="R178" s="2"/>
    </row>
    <row r="179" spans="10:18" x14ac:dyDescent="0.3">
      <c r="J179" s="4"/>
      <c r="R179" s="2"/>
    </row>
    <row r="180" spans="10:18" x14ac:dyDescent="0.3">
      <c r="J180" s="4"/>
      <c r="R180" s="2"/>
    </row>
    <row r="181" spans="10:18" x14ac:dyDescent="0.3">
      <c r="J181" s="4"/>
    </row>
    <row r="182" spans="10:18" x14ac:dyDescent="0.3">
      <c r="J182" s="4"/>
    </row>
    <row r="183" spans="10:18" x14ac:dyDescent="0.3">
      <c r="J183" s="4"/>
    </row>
    <row r="184" spans="10:18" x14ac:dyDescent="0.3">
      <c r="J184" s="4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178"/>
  <sheetViews>
    <sheetView workbookViewId="0">
      <selection activeCell="J30" sqref="J30"/>
    </sheetView>
  </sheetViews>
  <sheetFormatPr defaultRowHeight="14.4" x14ac:dyDescent="0.3"/>
  <cols>
    <col min="1" max="1" width="2.88671875" style="1" customWidth="1"/>
    <col min="2" max="2" width="52.77734375" style="1" customWidth="1"/>
    <col min="3" max="3" width="8.77734375" style="4" bestFit="1" customWidth="1"/>
    <col min="4" max="4" width="9" style="1" bestFit="1" customWidth="1"/>
    <col min="5" max="5" width="6.6640625" style="1" bestFit="1" customWidth="1"/>
    <col min="6" max="6" width="6.6640625" style="1" customWidth="1"/>
    <col min="7" max="7" width="7.77734375" style="1" bestFit="1" customWidth="1"/>
    <col min="8" max="8" width="14" style="1" bestFit="1" customWidth="1"/>
    <col min="9" max="9" width="10" style="1" customWidth="1"/>
    <col min="10" max="10" width="10.44140625" style="1" customWidth="1"/>
    <col min="11" max="14" width="8.88671875" style="1"/>
    <col min="15" max="15" width="8.21875" style="1" customWidth="1"/>
    <col min="16" max="16" width="11.88671875" style="1" bestFit="1" customWidth="1"/>
    <col min="17" max="17" width="10.33203125" style="1" bestFit="1" customWidth="1"/>
    <col min="18" max="18" width="10.88671875" style="1" customWidth="1"/>
    <col min="19" max="19" width="8.88671875" style="1"/>
    <col min="20" max="20" width="16.88671875" style="1" bestFit="1" customWidth="1"/>
    <col min="21" max="21" width="8.88671875" style="4" customWidth="1"/>
    <col min="22" max="22" width="6.6640625" style="5" customWidth="1"/>
    <col min="23" max="23" width="9.21875" style="4" bestFit="1" customWidth="1"/>
    <col min="24" max="16384" width="8.88671875" style="1"/>
  </cols>
  <sheetData>
    <row r="1" spans="2:24" s="21" customFormat="1" ht="15" thickBot="1" x14ac:dyDescent="0.35">
      <c r="B1" s="102" t="s">
        <v>0</v>
      </c>
      <c r="C1" s="103" t="s">
        <v>10</v>
      </c>
      <c r="D1" s="102" t="s">
        <v>17</v>
      </c>
      <c r="E1" s="104" t="s">
        <v>8</v>
      </c>
      <c r="F1" s="102" t="s">
        <v>14</v>
      </c>
      <c r="G1" s="104" t="s">
        <v>9</v>
      </c>
      <c r="H1" s="36" t="s">
        <v>18</v>
      </c>
      <c r="I1" s="37" t="s">
        <v>36</v>
      </c>
      <c r="J1" s="104" t="s">
        <v>1</v>
      </c>
      <c r="K1" s="103" t="s">
        <v>10</v>
      </c>
      <c r="L1" s="102" t="s">
        <v>17</v>
      </c>
      <c r="M1" s="104" t="s">
        <v>8</v>
      </c>
      <c r="N1" s="102" t="s">
        <v>14</v>
      </c>
      <c r="O1" s="104" t="s">
        <v>9</v>
      </c>
      <c r="P1" s="36" t="s">
        <v>18</v>
      </c>
      <c r="Q1" s="37" t="s">
        <v>36</v>
      </c>
      <c r="R1" s="104" t="s">
        <v>114</v>
      </c>
      <c r="T1" s="32" t="s">
        <v>18</v>
      </c>
      <c r="U1" s="22"/>
      <c r="V1" s="23"/>
      <c r="W1" s="22"/>
    </row>
    <row r="2" spans="2:24" s="21" customFormat="1" x14ac:dyDescent="0.3">
      <c r="B2" s="102" t="s">
        <v>7</v>
      </c>
      <c r="C2" s="103" t="s">
        <v>9</v>
      </c>
      <c r="D2" s="102" t="s">
        <v>16</v>
      </c>
      <c r="E2" s="104" t="s">
        <v>12</v>
      </c>
      <c r="F2" s="102" t="s">
        <v>15</v>
      </c>
      <c r="G2" s="104"/>
      <c r="H2" s="36" t="s">
        <v>19</v>
      </c>
      <c r="I2" s="37" t="s">
        <v>40</v>
      </c>
      <c r="J2" s="104"/>
      <c r="K2" s="103" t="s">
        <v>9</v>
      </c>
      <c r="L2" s="102" t="s">
        <v>16</v>
      </c>
      <c r="M2" s="104" t="s">
        <v>12</v>
      </c>
      <c r="N2" s="102" t="s">
        <v>15</v>
      </c>
      <c r="O2" s="104"/>
      <c r="P2" s="36" t="s">
        <v>19</v>
      </c>
      <c r="Q2" s="37" t="s">
        <v>40</v>
      </c>
      <c r="R2" s="104" t="s">
        <v>113</v>
      </c>
      <c r="T2" s="2" t="s">
        <v>18</v>
      </c>
      <c r="U2" s="4">
        <v>50000</v>
      </c>
      <c r="V2" s="5">
        <v>1</v>
      </c>
      <c r="W2" s="4">
        <f t="shared" ref="W2:W10" si="0">U2*V2</f>
        <v>50000</v>
      </c>
    </row>
    <row r="3" spans="2:24" s="21" customFormat="1" x14ac:dyDescent="0.3">
      <c r="B3" s="102"/>
      <c r="C3" s="103" t="s">
        <v>11</v>
      </c>
      <c r="D3" s="102">
        <v>240</v>
      </c>
      <c r="E3" s="104"/>
      <c r="F3" s="102"/>
      <c r="G3" s="104"/>
      <c r="H3" s="84">
        <f>W12</f>
        <v>3665.625</v>
      </c>
      <c r="I3" s="37" t="s">
        <v>37</v>
      </c>
      <c r="J3" s="104" t="s">
        <v>2</v>
      </c>
      <c r="K3" s="103"/>
      <c r="L3" s="102">
        <v>240</v>
      </c>
      <c r="M3" s="104"/>
      <c r="N3" s="102"/>
      <c r="O3" s="104"/>
      <c r="P3" s="84">
        <f>W12</f>
        <v>3665.625</v>
      </c>
      <c r="Q3" s="37" t="s">
        <v>37</v>
      </c>
      <c r="R3" s="104" t="s">
        <v>2</v>
      </c>
      <c r="T3" s="2" t="s">
        <v>112</v>
      </c>
      <c r="U3" s="4">
        <v>5000</v>
      </c>
      <c r="V3" s="5">
        <v>1</v>
      </c>
      <c r="W3" s="4">
        <f t="shared" si="0"/>
        <v>5000</v>
      </c>
    </row>
    <row r="4" spans="2:24" x14ac:dyDescent="0.3">
      <c r="B4" s="156" t="s">
        <v>311</v>
      </c>
      <c r="C4" s="19"/>
      <c r="D4" s="2"/>
      <c r="E4" s="20"/>
      <c r="F4" s="2"/>
      <c r="G4" s="20"/>
      <c r="H4" s="87">
        <f>W16</f>
        <v>174.55357142857142</v>
      </c>
      <c r="I4" s="35"/>
      <c r="J4" s="19">
        <f>J40</f>
        <v>140227.5</v>
      </c>
      <c r="K4" s="19"/>
      <c r="L4" s="2"/>
      <c r="M4" s="20"/>
      <c r="N4" s="2"/>
      <c r="O4" s="20"/>
      <c r="P4" s="87">
        <f>W16</f>
        <v>174.55357142857142</v>
      </c>
      <c r="Q4" s="35"/>
      <c r="R4" s="19">
        <f>R40</f>
        <v>198862.27678571429</v>
      </c>
      <c r="T4" s="2" t="s">
        <v>20</v>
      </c>
      <c r="U4" s="4">
        <v>1000</v>
      </c>
      <c r="V4" s="5">
        <v>1</v>
      </c>
      <c r="W4" s="4">
        <f t="shared" si="0"/>
        <v>1000</v>
      </c>
    </row>
    <row r="5" spans="2:24" x14ac:dyDescent="0.3">
      <c r="C5" s="1"/>
      <c r="J5" s="2"/>
      <c r="P5" s="45"/>
      <c r="R5" s="2"/>
      <c r="T5" s="2" t="s">
        <v>21</v>
      </c>
      <c r="U5" s="4">
        <v>10000</v>
      </c>
      <c r="V5" s="5">
        <v>1</v>
      </c>
      <c r="W5" s="4">
        <f t="shared" si="0"/>
        <v>10000</v>
      </c>
    </row>
    <row r="6" spans="2:24" x14ac:dyDescent="0.3">
      <c r="B6" s="2" t="s">
        <v>135</v>
      </c>
      <c r="C6" s="1"/>
      <c r="J6" s="2"/>
      <c r="P6" s="45"/>
      <c r="R6" s="2"/>
      <c r="T6" s="2" t="s">
        <v>22</v>
      </c>
      <c r="U6" s="4">
        <v>1000</v>
      </c>
      <c r="V6" s="5">
        <v>1</v>
      </c>
      <c r="W6" s="4">
        <f t="shared" si="0"/>
        <v>1000</v>
      </c>
    </row>
    <row r="7" spans="2:24" x14ac:dyDescent="0.3">
      <c r="C7" s="1"/>
      <c r="J7" s="2"/>
      <c r="P7" s="45"/>
      <c r="R7" s="2"/>
      <c r="T7" s="2" t="s">
        <v>23</v>
      </c>
      <c r="U7" s="4">
        <v>5000</v>
      </c>
      <c r="V7" s="5">
        <v>0.5</v>
      </c>
      <c r="W7" s="4">
        <f t="shared" si="0"/>
        <v>2500</v>
      </c>
    </row>
    <row r="8" spans="2:24" x14ac:dyDescent="0.3">
      <c r="B8" s="233" t="s">
        <v>278</v>
      </c>
      <c r="C8" s="12">
        <v>20000</v>
      </c>
      <c r="D8" s="13"/>
      <c r="E8" s="13">
        <v>3</v>
      </c>
      <c r="F8" s="13"/>
      <c r="G8" s="13"/>
      <c r="H8" s="13"/>
      <c r="I8" s="13"/>
      <c r="J8" s="97">
        <f>C8*E8</f>
        <v>60000</v>
      </c>
      <c r="K8" s="12">
        <v>25000</v>
      </c>
      <c r="L8" s="13"/>
      <c r="M8" s="13">
        <v>3</v>
      </c>
      <c r="N8" s="13"/>
      <c r="O8" s="13"/>
      <c r="P8" s="125"/>
      <c r="Q8" s="13"/>
      <c r="R8" s="97">
        <f>K8*M8</f>
        <v>75000</v>
      </c>
      <c r="T8" s="2" t="s">
        <v>38</v>
      </c>
      <c r="U8" s="4">
        <f>10000/32</f>
        <v>312.5</v>
      </c>
      <c r="V8" s="5">
        <v>1</v>
      </c>
      <c r="W8" s="4">
        <f t="shared" si="0"/>
        <v>312.5</v>
      </c>
    </row>
    <row r="9" spans="2:24" x14ac:dyDescent="0.3">
      <c r="C9" s="1"/>
      <c r="J9" s="2"/>
      <c r="P9" s="45"/>
      <c r="R9" s="2"/>
      <c r="T9" s="2" t="s">
        <v>24</v>
      </c>
      <c r="U9" s="4">
        <v>2000</v>
      </c>
      <c r="V9" s="5">
        <v>1</v>
      </c>
      <c r="W9" s="4">
        <f t="shared" si="0"/>
        <v>2000</v>
      </c>
    </row>
    <row r="10" spans="2:24" x14ac:dyDescent="0.3">
      <c r="B10" s="68" t="s">
        <v>133</v>
      </c>
      <c r="C10" s="4">
        <v>150000</v>
      </c>
      <c r="D10" s="1">
        <v>240</v>
      </c>
      <c r="E10" s="1">
        <v>4</v>
      </c>
      <c r="F10" s="5">
        <f>E10/D10</f>
        <v>1.6666666666666666E-2</v>
      </c>
      <c r="G10" s="4">
        <f>C10/D10*E10</f>
        <v>2500</v>
      </c>
      <c r="H10" s="4">
        <f>E10*H4</f>
        <v>698.21428571428567</v>
      </c>
      <c r="I10" s="4"/>
      <c r="J10" s="44">
        <f>G10+H10</f>
        <v>3198.2142857142858</v>
      </c>
      <c r="K10" s="4">
        <v>150000</v>
      </c>
      <c r="L10" s="1">
        <v>240</v>
      </c>
      <c r="M10" s="1">
        <v>4</v>
      </c>
      <c r="N10" s="5">
        <f>M10/L10</f>
        <v>1.6666666666666666E-2</v>
      </c>
      <c r="O10" s="4">
        <f>K10/L10*M10</f>
        <v>2500</v>
      </c>
      <c r="P10" s="4">
        <f>M10*H4</f>
        <v>698.21428571428567</v>
      </c>
      <c r="Q10" s="4"/>
      <c r="R10" s="44">
        <f>O10+P10</f>
        <v>3198.2142857142858</v>
      </c>
      <c r="T10" s="2" t="s">
        <v>25</v>
      </c>
      <c r="U10" s="4">
        <v>15000</v>
      </c>
      <c r="V10" s="5">
        <v>0.1</v>
      </c>
      <c r="W10" s="4">
        <f t="shared" si="0"/>
        <v>1500</v>
      </c>
    </row>
    <row r="11" spans="2:24" x14ac:dyDescent="0.3">
      <c r="B11" s="6" t="s">
        <v>111</v>
      </c>
      <c r="C11" s="17"/>
      <c r="D11" s="6"/>
      <c r="E11" s="6"/>
      <c r="F11" s="6"/>
      <c r="G11" s="6"/>
      <c r="H11" s="92">
        <v>0.33</v>
      </c>
      <c r="I11" s="94">
        <f>G10*H11</f>
        <v>825</v>
      </c>
      <c r="J11" s="44">
        <f>I11</f>
        <v>825</v>
      </c>
      <c r="K11" s="17"/>
      <c r="L11" s="6"/>
      <c r="M11" s="6"/>
      <c r="N11" s="6"/>
      <c r="O11" s="6"/>
      <c r="P11" s="127">
        <v>0.5</v>
      </c>
      <c r="Q11" s="93">
        <f>O10*P11</f>
        <v>1250</v>
      </c>
      <c r="R11" s="44">
        <f>Q11</f>
        <v>1250</v>
      </c>
      <c r="T11" s="29"/>
      <c r="U11" s="1"/>
      <c r="V11" s="1"/>
      <c r="W11" s="33">
        <f>SUM(W2:W10)</f>
        <v>73312.5</v>
      </c>
    </row>
    <row r="12" spans="2:24" x14ac:dyDescent="0.3">
      <c r="B12" s="6" t="s">
        <v>3</v>
      </c>
      <c r="C12" s="17"/>
      <c r="D12" s="6"/>
      <c r="E12" s="6"/>
      <c r="F12" s="6"/>
      <c r="G12" s="6"/>
      <c r="H12" s="6"/>
      <c r="I12" s="6"/>
      <c r="J12" s="95">
        <v>0</v>
      </c>
      <c r="K12" s="17"/>
      <c r="L12" s="6"/>
      <c r="M12" s="6"/>
      <c r="N12" s="6"/>
      <c r="O12" s="6"/>
      <c r="P12" s="126"/>
      <c r="Q12" s="6"/>
      <c r="R12" s="95">
        <f>(R10+15)*50%</f>
        <v>1606.6071428571429</v>
      </c>
      <c r="T12" s="30" t="s">
        <v>35</v>
      </c>
      <c r="U12" s="1"/>
      <c r="V12" s="1">
        <v>20</v>
      </c>
      <c r="W12" s="85">
        <f>W11/V12</f>
        <v>3665.625</v>
      </c>
      <c r="X12" s="1" t="s">
        <v>109</v>
      </c>
    </row>
    <row r="13" spans="2:24" x14ac:dyDescent="0.3">
      <c r="C13" s="1"/>
      <c r="J13" s="2"/>
      <c r="P13" s="45"/>
      <c r="R13" s="2"/>
      <c r="T13" s="120"/>
      <c r="U13" s="1"/>
      <c r="V13" s="1"/>
      <c r="W13" s="121"/>
    </row>
    <row r="14" spans="2:24" x14ac:dyDescent="0.3">
      <c r="B14" s="233" t="s">
        <v>280</v>
      </c>
      <c r="C14" s="12">
        <v>10000</v>
      </c>
      <c r="D14" s="13"/>
      <c r="E14" s="13">
        <v>3</v>
      </c>
      <c r="F14" s="13"/>
      <c r="G14" s="13"/>
      <c r="H14" s="13"/>
      <c r="I14" s="13"/>
      <c r="J14" s="97">
        <f>C14*E14</f>
        <v>30000</v>
      </c>
      <c r="K14" s="12">
        <v>20000</v>
      </c>
      <c r="L14" s="13"/>
      <c r="M14" s="13">
        <v>3</v>
      </c>
      <c r="N14" s="13"/>
      <c r="O14" s="13"/>
      <c r="P14" s="125"/>
      <c r="Q14" s="13"/>
      <c r="R14" s="97">
        <f>K14*M14</f>
        <v>60000</v>
      </c>
      <c r="T14" s="120"/>
      <c r="U14" s="1"/>
      <c r="V14" s="1"/>
      <c r="W14" s="121"/>
    </row>
    <row r="15" spans="2:24" x14ac:dyDescent="0.3">
      <c r="C15" s="12"/>
      <c r="D15" s="13"/>
      <c r="E15" s="13"/>
      <c r="F15" s="13"/>
      <c r="G15" s="13"/>
      <c r="H15" s="13"/>
      <c r="I15" s="13"/>
      <c r="J15" s="97"/>
      <c r="K15" s="12"/>
      <c r="L15" s="13"/>
      <c r="M15" s="13"/>
      <c r="N15" s="13"/>
      <c r="O15" s="13"/>
      <c r="P15" s="125"/>
      <c r="Q15" s="13"/>
      <c r="R15" s="97"/>
      <c r="T15" s="120"/>
      <c r="U15" s="1"/>
      <c r="V15" s="1"/>
      <c r="W15" s="121"/>
    </row>
    <row r="16" spans="2:24" ht="15" thickBot="1" x14ac:dyDescent="0.35">
      <c r="B16" s="68" t="s">
        <v>281</v>
      </c>
      <c r="C16" s="4">
        <v>150000</v>
      </c>
      <c r="D16" s="1">
        <v>240</v>
      </c>
      <c r="E16" s="1">
        <v>6</v>
      </c>
      <c r="F16" s="5">
        <f>E16/D16</f>
        <v>2.5000000000000001E-2</v>
      </c>
      <c r="G16" s="4">
        <f>C16/D16*E16</f>
        <v>3750</v>
      </c>
      <c r="H16" s="4">
        <f>E16*H4</f>
        <v>1047.3214285714284</v>
      </c>
      <c r="I16" s="4"/>
      <c r="J16" s="44">
        <f>G16+H16</f>
        <v>4797.3214285714284</v>
      </c>
      <c r="K16" s="4">
        <v>150000</v>
      </c>
      <c r="L16" s="1">
        <v>240</v>
      </c>
      <c r="M16" s="1">
        <v>6</v>
      </c>
      <c r="N16" s="5">
        <f>M16/L16</f>
        <v>2.5000000000000001E-2</v>
      </c>
      <c r="O16" s="4">
        <f>K16/L16*M16</f>
        <v>3750</v>
      </c>
      <c r="P16" s="4">
        <f>M16*H4</f>
        <v>1047.3214285714284</v>
      </c>
      <c r="Q16" s="4"/>
      <c r="R16" s="44">
        <f>O16+P16</f>
        <v>4797.3214285714284</v>
      </c>
      <c r="T16" s="29"/>
      <c r="U16" s="1"/>
      <c r="V16" s="1">
        <v>21</v>
      </c>
      <c r="W16" s="86">
        <f>W12/V16</f>
        <v>174.55357142857142</v>
      </c>
      <c r="X16" s="1" t="s">
        <v>110</v>
      </c>
    </row>
    <row r="17" spans="2:23" x14ac:dyDescent="0.3">
      <c r="B17" s="6" t="s">
        <v>111</v>
      </c>
      <c r="C17" s="17"/>
      <c r="D17" s="6"/>
      <c r="E17" s="6"/>
      <c r="F17" s="6"/>
      <c r="G17" s="6"/>
      <c r="H17" s="92">
        <v>0.33</v>
      </c>
      <c r="I17" s="94">
        <f>G16*H17</f>
        <v>1237.5</v>
      </c>
      <c r="J17" s="44">
        <f>I17</f>
        <v>1237.5</v>
      </c>
      <c r="K17" s="17"/>
      <c r="L17" s="6"/>
      <c r="M17" s="6"/>
      <c r="N17" s="6"/>
      <c r="O17" s="6"/>
      <c r="P17" s="127">
        <v>0.5</v>
      </c>
      <c r="Q17" s="93">
        <f>O16*P17</f>
        <v>1875</v>
      </c>
      <c r="R17" s="44">
        <f>Q17</f>
        <v>1875</v>
      </c>
      <c r="T17" s="29"/>
      <c r="U17" s="1"/>
      <c r="V17" s="1"/>
      <c r="W17" s="122"/>
    </row>
    <row r="18" spans="2:23" x14ac:dyDescent="0.3">
      <c r="B18" s="6" t="s">
        <v>3</v>
      </c>
      <c r="C18" s="17"/>
      <c r="D18" s="6"/>
      <c r="E18" s="6"/>
      <c r="F18" s="6"/>
      <c r="G18" s="6"/>
      <c r="H18" s="6"/>
      <c r="I18" s="6"/>
      <c r="J18" s="95">
        <v>0</v>
      </c>
      <c r="K18" s="17"/>
      <c r="L18" s="6"/>
      <c r="M18" s="6"/>
      <c r="N18" s="6"/>
      <c r="O18" s="6"/>
      <c r="P18" s="126"/>
      <c r="Q18" s="6"/>
      <c r="R18" s="95">
        <f>(R16+15)*50%</f>
        <v>2406.1607142857142</v>
      </c>
      <c r="T18" s="29"/>
      <c r="U18" s="1"/>
      <c r="V18" s="1"/>
      <c r="W18" s="122"/>
    </row>
    <row r="19" spans="2:23" x14ac:dyDescent="0.3">
      <c r="B19" s="6"/>
      <c r="C19" s="17"/>
      <c r="D19" s="6"/>
      <c r="E19" s="6"/>
      <c r="F19" s="6"/>
      <c r="G19" s="6"/>
      <c r="H19" s="6"/>
      <c r="I19" s="6"/>
      <c r="J19" s="95"/>
      <c r="K19" s="17"/>
      <c r="L19" s="6"/>
      <c r="M19" s="6"/>
      <c r="N19" s="6"/>
      <c r="O19" s="6"/>
      <c r="P19" s="126"/>
      <c r="Q19" s="6"/>
      <c r="R19" s="95"/>
      <c r="T19" s="29"/>
      <c r="U19" s="1"/>
      <c r="V19" s="1"/>
      <c r="W19" s="122"/>
    </row>
    <row r="20" spans="2:23" x14ac:dyDescent="0.3">
      <c r="B20" s="124" t="s">
        <v>134</v>
      </c>
      <c r="C20" s="1"/>
      <c r="D20" s="6"/>
      <c r="E20" s="6"/>
      <c r="G20" s="6"/>
      <c r="H20" s="6"/>
      <c r="I20" s="6"/>
      <c r="J20" s="95"/>
      <c r="K20" s="17"/>
      <c r="L20" s="6"/>
      <c r="M20" s="6"/>
      <c r="N20" s="6"/>
      <c r="O20" s="6"/>
      <c r="P20" s="126"/>
      <c r="Q20" s="6"/>
      <c r="R20" s="95"/>
      <c r="T20" s="29"/>
      <c r="U20" s="1"/>
      <c r="V20" s="1"/>
      <c r="W20" s="122"/>
    </row>
    <row r="21" spans="2:23" x14ac:dyDescent="0.3">
      <c r="B21" s="123"/>
      <c r="C21" s="17"/>
      <c r="D21" s="6"/>
      <c r="E21" s="6"/>
      <c r="F21" s="6"/>
      <c r="G21" s="6"/>
      <c r="H21" s="6"/>
      <c r="I21" s="6"/>
      <c r="J21" s="95"/>
      <c r="K21" s="17"/>
      <c r="L21" s="6"/>
      <c r="M21" s="6"/>
      <c r="N21" s="6"/>
      <c r="O21" s="6"/>
      <c r="P21" s="126"/>
      <c r="Q21" s="6"/>
      <c r="R21" s="95"/>
      <c r="T21" s="29"/>
      <c r="U21" s="1"/>
      <c r="V21" s="1"/>
      <c r="W21" s="122"/>
    </row>
    <row r="22" spans="2:23" x14ac:dyDescent="0.3">
      <c r="B22" s="245" t="s">
        <v>136</v>
      </c>
      <c r="C22" s="12">
        <v>1080</v>
      </c>
      <c r="D22" s="13"/>
      <c r="E22" s="13">
        <v>3</v>
      </c>
      <c r="F22" s="13"/>
      <c r="G22" s="13"/>
      <c r="H22" s="13"/>
      <c r="I22" s="13"/>
      <c r="J22" s="97">
        <f>C22*E22</f>
        <v>3240</v>
      </c>
      <c r="K22" s="12">
        <v>4300</v>
      </c>
      <c r="L22" s="13"/>
      <c r="M22" s="13">
        <v>3</v>
      </c>
      <c r="N22" s="13"/>
      <c r="O22" s="13"/>
      <c r="P22" s="125"/>
      <c r="Q22" s="13"/>
      <c r="R22" s="97">
        <f>K22*M22</f>
        <v>12900</v>
      </c>
      <c r="T22" s="29"/>
      <c r="U22" s="1"/>
      <c r="V22" s="1"/>
      <c r="W22" s="122"/>
    </row>
    <row r="23" spans="2:23" x14ac:dyDescent="0.3">
      <c r="B23" s="1" t="s">
        <v>13</v>
      </c>
      <c r="C23" s="12"/>
      <c r="D23" s="13"/>
      <c r="E23" s="13"/>
      <c r="F23" s="13"/>
      <c r="G23" s="13"/>
      <c r="H23" s="13"/>
      <c r="I23" s="13"/>
      <c r="J23" s="97"/>
      <c r="K23" s="12"/>
      <c r="L23" s="13"/>
      <c r="M23" s="13"/>
      <c r="N23" s="13"/>
      <c r="O23" s="13"/>
      <c r="P23" s="125"/>
      <c r="Q23" s="13"/>
      <c r="R23" s="97"/>
      <c r="T23" s="29"/>
      <c r="U23" s="1"/>
      <c r="V23" s="1"/>
      <c r="W23" s="122"/>
    </row>
    <row r="24" spans="2:23" x14ac:dyDescent="0.3">
      <c r="B24" s="233" t="s">
        <v>137</v>
      </c>
      <c r="C24" s="4">
        <v>150000</v>
      </c>
      <c r="D24" s="1">
        <v>240</v>
      </c>
      <c r="E24" s="1">
        <v>3</v>
      </c>
      <c r="F24" s="5">
        <f>E24/D24</f>
        <v>1.2500000000000001E-2</v>
      </c>
      <c r="G24" s="4">
        <f>C24/D24*E24</f>
        <v>1875</v>
      </c>
      <c r="H24" s="4">
        <f>E24*H4</f>
        <v>523.66071428571422</v>
      </c>
      <c r="I24" s="4"/>
      <c r="J24" s="44">
        <f>G24+H24</f>
        <v>2398.6607142857142</v>
      </c>
      <c r="K24" s="4">
        <v>150000</v>
      </c>
      <c r="L24" s="1">
        <v>240</v>
      </c>
      <c r="M24" s="1">
        <v>3</v>
      </c>
      <c r="N24" s="5">
        <f>M24/L24</f>
        <v>1.2500000000000001E-2</v>
      </c>
      <c r="O24" s="4">
        <f>K24/L24*M24</f>
        <v>1875</v>
      </c>
      <c r="P24" s="4">
        <f>M24*H4</f>
        <v>523.66071428571422</v>
      </c>
      <c r="Q24" s="4"/>
      <c r="R24" s="44">
        <f>O24+P24</f>
        <v>2398.6607142857142</v>
      </c>
      <c r="T24" s="29"/>
      <c r="U24" s="1"/>
      <c r="V24" s="1"/>
      <c r="W24" s="122"/>
    </row>
    <row r="25" spans="2:23" ht="15" thickBot="1" x14ac:dyDescent="0.35">
      <c r="B25" s="6" t="s">
        <v>111</v>
      </c>
      <c r="C25" s="17"/>
      <c r="D25" s="6"/>
      <c r="E25" s="6"/>
      <c r="F25" s="6"/>
      <c r="G25" s="6"/>
      <c r="H25" s="92">
        <v>0.33</v>
      </c>
      <c r="I25" s="94">
        <f>G24*H25</f>
        <v>618.75</v>
      </c>
      <c r="J25" s="44">
        <f>I25</f>
        <v>618.75</v>
      </c>
      <c r="K25" s="17"/>
      <c r="L25" s="6"/>
      <c r="M25" s="6"/>
      <c r="N25" s="6"/>
      <c r="O25" s="6"/>
      <c r="P25" s="127">
        <v>0.5</v>
      </c>
      <c r="Q25" s="93">
        <f>O24*P25</f>
        <v>937.5</v>
      </c>
      <c r="R25" s="44">
        <f>Q25</f>
        <v>937.5</v>
      </c>
      <c r="T25" s="31" t="s">
        <v>39</v>
      </c>
      <c r="W25" s="4">
        <f>U25*V25</f>
        <v>0</v>
      </c>
    </row>
    <row r="26" spans="2:23" x14ac:dyDescent="0.3">
      <c r="B26" s="6" t="s">
        <v>3</v>
      </c>
      <c r="C26" s="17"/>
      <c r="D26" s="6"/>
      <c r="E26" s="6"/>
      <c r="F26" s="6"/>
      <c r="G26" s="6"/>
      <c r="H26" s="6"/>
      <c r="I26" s="6"/>
      <c r="J26" s="95">
        <v>0</v>
      </c>
      <c r="K26" s="17"/>
      <c r="L26" s="6"/>
      <c r="M26" s="6"/>
      <c r="N26" s="6"/>
      <c r="O26" s="6"/>
      <c r="P26" s="126"/>
      <c r="Q26" s="6"/>
      <c r="R26" s="95">
        <f>(R24+15)*50%</f>
        <v>1206.8303571428571</v>
      </c>
      <c r="T26" s="2" t="s">
        <v>29</v>
      </c>
      <c r="U26" s="4">
        <v>35000</v>
      </c>
      <c r="V26" s="5">
        <v>0.1</v>
      </c>
      <c r="W26" s="4">
        <f>U26*V26</f>
        <v>3500</v>
      </c>
    </row>
    <row r="27" spans="2:23" x14ac:dyDescent="0.3">
      <c r="C27" s="1"/>
      <c r="D27" s="13"/>
      <c r="E27" s="13"/>
      <c r="F27" s="13"/>
      <c r="G27" s="13"/>
      <c r="H27" s="13"/>
      <c r="I27" s="13"/>
      <c r="J27" s="97"/>
      <c r="K27" s="12"/>
      <c r="L27" s="13"/>
      <c r="M27" s="13"/>
      <c r="N27" s="13"/>
      <c r="O27" s="13"/>
      <c r="P27" s="125"/>
      <c r="Q27" s="13"/>
      <c r="R27" s="97"/>
      <c r="T27" s="2" t="s">
        <v>30</v>
      </c>
      <c r="U27" s="4">
        <v>20050</v>
      </c>
      <c r="V27" s="5">
        <v>0.15</v>
      </c>
      <c r="W27" s="4">
        <f t="shared" ref="W27:W33" si="1">U27*V27</f>
        <v>3007.5</v>
      </c>
    </row>
    <row r="28" spans="2:23" x14ac:dyDescent="0.3">
      <c r="B28" s="245" t="s">
        <v>139</v>
      </c>
      <c r="C28" s="12">
        <v>7200</v>
      </c>
      <c r="D28" s="13"/>
      <c r="E28" s="13">
        <v>1</v>
      </c>
      <c r="F28" s="13"/>
      <c r="G28" s="13"/>
      <c r="H28" s="13"/>
      <c r="I28" s="13"/>
      <c r="J28" s="97">
        <f>C28*E28</f>
        <v>7200</v>
      </c>
      <c r="K28" s="12">
        <v>7200</v>
      </c>
      <c r="L28" s="13"/>
      <c r="M28" s="13">
        <v>1</v>
      </c>
      <c r="N28" s="13"/>
      <c r="O28" s="13"/>
      <c r="P28" s="125"/>
      <c r="Q28" s="13"/>
      <c r="R28" s="97">
        <f>K28*M28</f>
        <v>7200</v>
      </c>
      <c r="T28" s="2" t="s">
        <v>31</v>
      </c>
      <c r="U28" s="4">
        <v>30000</v>
      </c>
      <c r="V28" s="5">
        <v>0.05</v>
      </c>
      <c r="W28" s="4">
        <f t="shared" si="1"/>
        <v>1500</v>
      </c>
    </row>
    <row r="29" spans="2:23" x14ac:dyDescent="0.3">
      <c r="B29" s="123" t="s">
        <v>138</v>
      </c>
      <c r="C29" s="12"/>
      <c r="D29" s="13"/>
      <c r="E29" s="13"/>
      <c r="F29" s="13"/>
      <c r="G29" s="13"/>
      <c r="H29" s="13"/>
      <c r="I29" s="13"/>
      <c r="J29" s="97"/>
      <c r="K29" s="12"/>
      <c r="L29" s="13"/>
      <c r="M29" s="13"/>
      <c r="N29" s="13"/>
      <c r="O29" s="13"/>
      <c r="P29" s="125"/>
      <c r="Q29" s="13"/>
      <c r="R29" s="97"/>
      <c r="T29" s="2" t="s">
        <v>32</v>
      </c>
      <c r="U29" s="4">
        <v>35000</v>
      </c>
      <c r="V29" s="5">
        <v>0.05</v>
      </c>
      <c r="W29" s="4">
        <f t="shared" si="1"/>
        <v>1750</v>
      </c>
    </row>
    <row r="30" spans="2:23" x14ac:dyDescent="0.3">
      <c r="B30" s="233" t="s">
        <v>137</v>
      </c>
      <c r="C30" s="4">
        <v>150000</v>
      </c>
      <c r="D30" s="1">
        <v>240</v>
      </c>
      <c r="E30" s="1">
        <v>1</v>
      </c>
      <c r="F30" s="5">
        <f>E30/D30</f>
        <v>4.1666666666666666E-3</v>
      </c>
      <c r="G30" s="4">
        <f>C30/D30*E30</f>
        <v>625</v>
      </c>
      <c r="H30" s="4">
        <f>E30*H4</f>
        <v>174.55357142857142</v>
      </c>
      <c r="I30" s="4"/>
      <c r="J30" s="44">
        <f>G30+H30</f>
        <v>799.55357142857144</v>
      </c>
      <c r="K30" s="4">
        <v>150000</v>
      </c>
      <c r="L30" s="1">
        <v>240</v>
      </c>
      <c r="M30" s="1">
        <v>1</v>
      </c>
      <c r="N30" s="5">
        <f>M30/L30</f>
        <v>4.1666666666666666E-3</v>
      </c>
      <c r="O30" s="4">
        <f>K30/L30*M30</f>
        <v>625</v>
      </c>
      <c r="P30" s="4">
        <f>M30*H4</f>
        <v>174.55357142857142</v>
      </c>
      <c r="Q30" s="4"/>
      <c r="R30" s="44">
        <f>O30+P30</f>
        <v>799.55357142857144</v>
      </c>
      <c r="T30" s="2" t="s">
        <v>33</v>
      </c>
      <c r="U30" s="4">
        <v>80000</v>
      </c>
      <c r="V30" s="5">
        <v>0.02</v>
      </c>
      <c r="W30" s="4">
        <f t="shared" si="1"/>
        <v>1600</v>
      </c>
    </row>
    <row r="31" spans="2:23" x14ac:dyDescent="0.3">
      <c r="B31" s="6" t="s">
        <v>111</v>
      </c>
      <c r="C31" s="17"/>
      <c r="D31" s="6"/>
      <c r="E31" s="6"/>
      <c r="F31" s="6"/>
      <c r="G31" s="6"/>
      <c r="H31" s="92">
        <v>0.33</v>
      </c>
      <c r="I31" s="94">
        <f>G30*H31</f>
        <v>206.25</v>
      </c>
      <c r="J31" s="44">
        <f>I31</f>
        <v>206.25</v>
      </c>
      <c r="K31" s="17"/>
      <c r="L31" s="6"/>
      <c r="M31" s="6"/>
      <c r="N31" s="6"/>
      <c r="O31" s="6"/>
      <c r="P31" s="92">
        <v>0.5</v>
      </c>
      <c r="Q31" s="93">
        <f>O30*P31</f>
        <v>312.5</v>
      </c>
      <c r="R31" s="44">
        <f>Q31</f>
        <v>312.5</v>
      </c>
      <c r="T31" s="2" t="s">
        <v>27</v>
      </c>
      <c r="U31" s="4">
        <v>80000</v>
      </c>
      <c r="V31" s="5">
        <v>0.01</v>
      </c>
      <c r="W31" s="4">
        <f t="shared" si="1"/>
        <v>800</v>
      </c>
    </row>
    <row r="32" spans="2:23" x14ac:dyDescent="0.3">
      <c r="B32" s="6" t="s">
        <v>3</v>
      </c>
      <c r="C32" s="17"/>
      <c r="D32" s="6"/>
      <c r="E32" s="6"/>
      <c r="F32" s="6"/>
      <c r="G32" s="6"/>
      <c r="H32" s="6"/>
      <c r="I32" s="6"/>
      <c r="J32" s="95">
        <v>0</v>
      </c>
      <c r="K32" s="17"/>
      <c r="L32" s="6"/>
      <c r="M32" s="6"/>
      <c r="N32" s="6"/>
      <c r="O32" s="6"/>
      <c r="P32" s="6"/>
      <c r="Q32" s="6"/>
      <c r="R32" s="95">
        <f>(R30+15)*50%</f>
        <v>407.27678571428572</v>
      </c>
      <c r="T32" s="2" t="s">
        <v>28</v>
      </c>
      <c r="U32" s="4">
        <v>80000</v>
      </c>
      <c r="V32" s="5">
        <v>0.02</v>
      </c>
      <c r="W32" s="4">
        <f t="shared" si="1"/>
        <v>1600</v>
      </c>
    </row>
    <row r="33" spans="2:23" x14ac:dyDescent="0.3">
      <c r="C33" s="1"/>
      <c r="J33" s="110"/>
      <c r="K33" s="13"/>
      <c r="L33" s="13"/>
      <c r="M33" s="13"/>
      <c r="N33" s="13"/>
      <c r="O33" s="13"/>
      <c r="P33" s="13"/>
      <c r="Q33" s="13"/>
      <c r="R33" s="110"/>
      <c r="T33" s="2" t="s">
        <v>26</v>
      </c>
      <c r="V33" s="5">
        <v>1</v>
      </c>
      <c r="W33" s="4">
        <f t="shared" si="1"/>
        <v>0</v>
      </c>
    </row>
    <row r="34" spans="2:23" x14ac:dyDescent="0.3">
      <c r="B34" s="245" t="s">
        <v>279</v>
      </c>
      <c r="C34" s="12">
        <v>5000</v>
      </c>
      <c r="D34" s="13"/>
      <c r="E34" s="13">
        <v>3</v>
      </c>
      <c r="F34" s="13"/>
      <c r="G34" s="13"/>
      <c r="H34" s="13"/>
      <c r="I34" s="13"/>
      <c r="J34" s="97">
        <f>C34*E34</f>
        <v>15000</v>
      </c>
      <c r="K34" s="12">
        <v>5000</v>
      </c>
      <c r="L34" s="13"/>
      <c r="M34" s="13">
        <v>3</v>
      </c>
      <c r="N34" s="13"/>
      <c r="O34" s="13"/>
      <c r="P34" s="125"/>
      <c r="Q34" s="13"/>
      <c r="R34" s="97">
        <f>K34*M34</f>
        <v>15000</v>
      </c>
      <c r="V34" s="24"/>
      <c r="W34" s="25">
        <f>SUM(W3:W31)</f>
        <v>112622.67857142857</v>
      </c>
    </row>
    <row r="35" spans="2:23" x14ac:dyDescent="0.3">
      <c r="B35" s="123"/>
      <c r="C35" s="12"/>
      <c r="D35" s="13"/>
      <c r="E35" s="13"/>
      <c r="F35" s="13"/>
      <c r="G35" s="13"/>
      <c r="H35" s="13"/>
      <c r="I35" s="13"/>
      <c r="J35" s="97"/>
      <c r="K35" s="12"/>
      <c r="L35" s="13"/>
      <c r="M35" s="13"/>
      <c r="N35" s="13"/>
      <c r="O35" s="13"/>
      <c r="P35" s="125"/>
      <c r="Q35" s="13"/>
      <c r="R35" s="97"/>
      <c r="U35" s="1"/>
      <c r="V35" s="1"/>
      <c r="W35" s="1"/>
    </row>
    <row r="36" spans="2:23" ht="15" thickBot="1" x14ac:dyDescent="0.35">
      <c r="B36" s="68" t="s">
        <v>282</v>
      </c>
      <c r="C36" s="4">
        <v>150000</v>
      </c>
      <c r="D36" s="1">
        <v>240</v>
      </c>
      <c r="E36" s="1">
        <v>7</v>
      </c>
      <c r="F36" s="5">
        <f>E36/D36</f>
        <v>2.9166666666666667E-2</v>
      </c>
      <c r="G36" s="4">
        <f>C36/D36*E36</f>
        <v>4375</v>
      </c>
      <c r="H36" s="4">
        <f>E36*H10</f>
        <v>4887.5</v>
      </c>
      <c r="I36" s="4"/>
      <c r="J36" s="44">
        <f>G36+H36</f>
        <v>9262.5</v>
      </c>
      <c r="K36" s="4">
        <v>150000</v>
      </c>
      <c r="L36" s="1">
        <v>240</v>
      </c>
      <c r="M36" s="1">
        <v>5</v>
      </c>
      <c r="N36" s="5">
        <f>M36/L36</f>
        <v>2.0833333333333332E-2</v>
      </c>
      <c r="O36" s="4">
        <f>K36/L36*M36</f>
        <v>3125</v>
      </c>
      <c r="P36" s="4">
        <f>M36*H4</f>
        <v>872.76785714285711</v>
      </c>
      <c r="Q36" s="4"/>
      <c r="R36" s="44">
        <f>O36+P36</f>
        <v>3997.7678571428569</v>
      </c>
      <c r="T36" s="26" t="s">
        <v>34</v>
      </c>
      <c r="U36" s="27"/>
      <c r="V36" s="28">
        <v>0.2</v>
      </c>
      <c r="W36" s="34">
        <f>W34/15</f>
        <v>7508.1785714285706</v>
      </c>
    </row>
    <row r="37" spans="2:23" ht="15" thickTop="1" x14ac:dyDescent="0.3">
      <c r="B37" s="6" t="s">
        <v>111</v>
      </c>
      <c r="C37" s="17"/>
      <c r="D37" s="6"/>
      <c r="E37" s="6"/>
      <c r="F37" s="6"/>
      <c r="G37" s="6"/>
      <c r="H37" s="92">
        <v>0.33</v>
      </c>
      <c r="I37" s="94">
        <f>G36*H37</f>
        <v>1443.75</v>
      </c>
      <c r="J37" s="44">
        <f>I37</f>
        <v>1443.75</v>
      </c>
      <c r="K37" s="17"/>
      <c r="L37" s="6"/>
      <c r="M37" s="6"/>
      <c r="N37" s="6"/>
      <c r="O37" s="6"/>
      <c r="P37" s="92">
        <v>0.5</v>
      </c>
      <c r="Q37" s="93">
        <f>O36*P37</f>
        <v>1562.5</v>
      </c>
      <c r="R37" s="44">
        <f>Q37</f>
        <v>1562.5</v>
      </c>
    </row>
    <row r="38" spans="2:23" x14ac:dyDescent="0.3">
      <c r="B38" s="6" t="s">
        <v>3</v>
      </c>
      <c r="C38" s="17"/>
      <c r="D38" s="6"/>
      <c r="E38" s="6"/>
      <c r="F38" s="6"/>
      <c r="G38" s="6"/>
      <c r="H38" s="6"/>
      <c r="I38" s="6"/>
      <c r="J38" s="95">
        <v>0</v>
      </c>
      <c r="K38" s="17"/>
      <c r="L38" s="6"/>
      <c r="M38" s="6"/>
      <c r="N38" s="6"/>
      <c r="O38" s="6"/>
      <c r="P38" s="6"/>
      <c r="Q38" s="6"/>
      <c r="R38" s="95">
        <f>(R36+15)*50%</f>
        <v>2006.3839285714284</v>
      </c>
    </row>
    <row r="39" spans="2:23" x14ac:dyDescent="0.3">
      <c r="J39" s="44"/>
      <c r="R39" s="44"/>
    </row>
    <row r="40" spans="2:23" ht="15" thickBot="1" x14ac:dyDescent="0.35">
      <c r="B40" s="7"/>
      <c r="C40" s="11"/>
      <c r="D40" s="7"/>
      <c r="E40" s="7"/>
      <c r="F40" s="7"/>
      <c r="G40" s="7"/>
      <c r="H40" s="7"/>
      <c r="I40" s="7"/>
      <c r="J40" s="96">
        <f>SUM(J5:J39)</f>
        <v>140227.5</v>
      </c>
      <c r="K40" s="7"/>
      <c r="L40" s="7"/>
      <c r="M40" s="7"/>
      <c r="N40" s="7"/>
      <c r="O40" s="7"/>
      <c r="P40" s="7"/>
      <c r="Q40" s="7"/>
      <c r="R40" s="96">
        <f>SUM(R5:R39)</f>
        <v>198862.27678571429</v>
      </c>
    </row>
    <row r="41" spans="2:23" x14ac:dyDescent="0.3">
      <c r="B41" s="114"/>
      <c r="C41" s="115"/>
      <c r="D41" s="114"/>
      <c r="E41" s="114"/>
      <c r="F41" s="114"/>
      <c r="G41" s="114"/>
      <c r="H41" s="114"/>
      <c r="I41" s="114"/>
      <c r="J41" s="117"/>
      <c r="K41" s="115"/>
      <c r="L41" s="114"/>
      <c r="M41" s="114"/>
      <c r="N41" s="114"/>
      <c r="O41" s="114"/>
      <c r="P41" s="114"/>
      <c r="Q41" s="114"/>
      <c r="R41" s="117"/>
    </row>
    <row r="42" spans="2:23" ht="15" thickBot="1" x14ac:dyDescent="0.35">
      <c r="B42" s="238" t="s">
        <v>285</v>
      </c>
      <c r="C42" s="236"/>
      <c r="D42" s="239"/>
      <c r="E42" s="239"/>
      <c r="F42" s="239"/>
      <c r="G42" s="239"/>
      <c r="H42" s="239"/>
      <c r="I42" s="239"/>
      <c r="J42" s="236"/>
      <c r="K42" s="111"/>
      <c r="L42" s="111"/>
      <c r="M42" s="111"/>
      <c r="N42" s="111"/>
      <c r="O42" s="111"/>
      <c r="P42" s="111"/>
      <c r="Q42" s="111"/>
      <c r="R42" s="112"/>
    </row>
    <row r="43" spans="2:23" x14ac:dyDescent="0.3">
      <c r="B43" s="172"/>
      <c r="C43" s="112"/>
      <c r="D43" s="172"/>
      <c r="E43" s="172"/>
      <c r="F43" s="172"/>
      <c r="G43" s="172"/>
      <c r="H43" s="172"/>
      <c r="I43" s="172"/>
      <c r="J43" s="112"/>
      <c r="K43" s="112"/>
      <c r="L43" s="111"/>
      <c r="M43" s="111"/>
      <c r="N43" s="113"/>
      <c r="O43" s="112"/>
      <c r="P43" s="118"/>
      <c r="Q43" s="112"/>
      <c r="R43" s="112"/>
    </row>
    <row r="44" spans="2:23" ht="15" thickBot="1" x14ac:dyDescent="0.35">
      <c r="B44" s="240" t="s">
        <v>286</v>
      </c>
      <c r="C44" s="236"/>
      <c r="D44" s="239"/>
      <c r="E44" s="239"/>
      <c r="F44" s="239"/>
      <c r="G44" s="239"/>
      <c r="H44" s="239"/>
      <c r="I44" s="239"/>
      <c r="J44" s="237">
        <f>J10+J11+J16+J17+J36+J37</f>
        <v>20764.285714285714</v>
      </c>
      <c r="K44" s="115"/>
      <c r="L44" s="114"/>
      <c r="M44" s="114"/>
      <c r="N44" s="114"/>
      <c r="O44" s="114"/>
      <c r="P44" s="116"/>
      <c r="Q44" s="115"/>
      <c r="R44" s="112"/>
    </row>
    <row r="45" spans="2:23" x14ac:dyDescent="0.3">
      <c r="B45" s="172"/>
      <c r="C45" s="112"/>
      <c r="D45" s="172"/>
      <c r="E45" s="172"/>
      <c r="F45" s="172"/>
      <c r="G45" s="172"/>
      <c r="H45" s="172"/>
      <c r="I45" s="172"/>
      <c r="J45" s="112"/>
      <c r="K45" s="115"/>
      <c r="L45" s="114"/>
      <c r="M45" s="114"/>
      <c r="N45" s="114"/>
      <c r="O45" s="114"/>
      <c r="P45" s="114"/>
      <c r="Q45" s="114"/>
      <c r="R45" s="117"/>
    </row>
    <row r="46" spans="2:23" ht="15" thickBot="1" x14ac:dyDescent="0.35">
      <c r="B46" s="241" t="s">
        <v>287</v>
      </c>
      <c r="C46" s="236"/>
      <c r="D46" s="239"/>
      <c r="E46" s="239"/>
      <c r="F46" s="239"/>
      <c r="G46" s="239"/>
      <c r="H46" s="239"/>
      <c r="I46" s="239"/>
      <c r="J46" s="236">
        <f>J8+J14+J22+J24+J25+J28+J30+J31+J34</f>
        <v>119463.21428571428</v>
      </c>
      <c r="K46" s="111"/>
      <c r="L46" s="111"/>
      <c r="M46" s="111"/>
      <c r="N46" s="111"/>
      <c r="O46" s="111"/>
      <c r="P46" s="111"/>
      <c r="Q46" s="111"/>
      <c r="R46" s="112"/>
    </row>
    <row r="47" spans="2:23" x14ac:dyDescent="0.3">
      <c r="B47" s="172"/>
      <c r="C47" s="112"/>
      <c r="D47" s="172"/>
      <c r="E47" s="172"/>
      <c r="F47" s="172"/>
      <c r="G47" s="172"/>
      <c r="H47" s="172"/>
      <c r="I47" s="172"/>
      <c r="J47" s="112"/>
      <c r="K47" s="112"/>
      <c r="L47" s="111"/>
      <c r="M47" s="111"/>
      <c r="N47" s="113"/>
      <c r="O47" s="112"/>
      <c r="P47" s="118"/>
      <c r="Q47" s="112"/>
      <c r="R47" s="112"/>
    </row>
    <row r="48" spans="2:23" ht="15" thickBot="1" x14ac:dyDescent="0.35">
      <c r="B48" s="172"/>
      <c r="C48" s="112"/>
      <c r="D48" s="172"/>
      <c r="E48" s="172"/>
      <c r="F48" s="172"/>
      <c r="G48" s="172"/>
      <c r="H48" s="172"/>
      <c r="I48" s="172"/>
      <c r="J48" s="235">
        <f>SUM(J42:J47)</f>
        <v>140227.5</v>
      </c>
      <c r="K48" s="115"/>
      <c r="L48" s="114"/>
      <c r="M48" s="114"/>
      <c r="N48" s="114"/>
      <c r="O48" s="114"/>
      <c r="P48" s="116"/>
      <c r="Q48" s="115"/>
      <c r="R48" s="112"/>
    </row>
    <row r="49" spans="2:18" ht="15" thickTop="1" x14ac:dyDescent="0.3">
      <c r="B49" s="114"/>
      <c r="C49" s="115"/>
      <c r="D49" s="114"/>
      <c r="E49" s="114"/>
      <c r="F49" s="114"/>
      <c r="G49" s="114"/>
      <c r="H49" s="114"/>
      <c r="I49" s="114"/>
      <c r="J49" s="117"/>
      <c r="K49" s="115"/>
      <c r="L49" s="114"/>
      <c r="M49" s="114"/>
      <c r="N49" s="114"/>
      <c r="O49" s="114"/>
      <c r="P49" s="114"/>
      <c r="Q49" s="114"/>
      <c r="R49" s="117"/>
    </row>
    <row r="50" spans="2:18" x14ac:dyDescent="0.3">
      <c r="B50" s="111"/>
      <c r="C50" s="112"/>
      <c r="D50" s="111"/>
      <c r="E50" s="111"/>
      <c r="F50" s="111"/>
      <c r="G50" s="111"/>
      <c r="H50" s="111"/>
      <c r="I50" s="111"/>
      <c r="J50" s="112"/>
      <c r="K50" s="111"/>
      <c r="L50" s="111"/>
      <c r="M50" s="111"/>
      <c r="N50" s="111"/>
      <c r="O50" s="111"/>
      <c r="P50" s="111"/>
      <c r="Q50" s="111"/>
      <c r="R50" s="112"/>
    </row>
    <row r="51" spans="2:18" x14ac:dyDescent="0.3">
      <c r="B51" s="111"/>
      <c r="C51" s="112"/>
      <c r="D51" s="111"/>
      <c r="E51" s="111"/>
      <c r="F51" s="113"/>
      <c r="G51" s="112"/>
      <c r="H51" s="118"/>
      <c r="I51" s="112"/>
      <c r="J51" s="112"/>
      <c r="K51" s="112"/>
      <c r="L51" s="111"/>
      <c r="M51" s="111"/>
      <c r="N51" s="113"/>
      <c r="O51" s="112"/>
      <c r="P51" s="118"/>
      <c r="Q51" s="112"/>
      <c r="R51" s="112"/>
    </row>
    <row r="52" spans="2:18" x14ac:dyDescent="0.3">
      <c r="B52" s="114"/>
      <c r="C52" s="115"/>
      <c r="D52" s="114"/>
      <c r="E52" s="114"/>
      <c r="F52" s="114"/>
      <c r="G52" s="114"/>
      <c r="H52" s="116"/>
      <c r="I52" s="115"/>
      <c r="J52" s="112"/>
      <c r="K52" s="115"/>
      <c r="L52" s="114"/>
      <c r="M52" s="114"/>
      <c r="N52" s="114"/>
      <c r="O52" s="114"/>
      <c r="P52" s="116"/>
      <c r="Q52" s="115"/>
      <c r="R52" s="112"/>
    </row>
    <row r="53" spans="2:18" x14ac:dyDescent="0.3">
      <c r="B53" s="114"/>
      <c r="C53" s="115"/>
      <c r="D53" s="114"/>
      <c r="E53" s="114"/>
      <c r="F53" s="114"/>
      <c r="G53" s="114"/>
      <c r="H53" s="114"/>
      <c r="I53" s="114"/>
      <c r="J53" s="117"/>
      <c r="K53" s="115"/>
      <c r="L53" s="114"/>
      <c r="M53" s="114"/>
      <c r="N53" s="114"/>
      <c r="O53" s="114"/>
      <c r="P53" s="114"/>
      <c r="Q53" s="114"/>
      <c r="R53" s="117"/>
    </row>
    <row r="54" spans="2:18" x14ac:dyDescent="0.3">
      <c r="B54" s="111"/>
      <c r="C54" s="112"/>
      <c r="D54" s="111"/>
      <c r="E54" s="111"/>
      <c r="F54" s="111"/>
      <c r="G54" s="111"/>
      <c r="H54" s="111"/>
      <c r="I54" s="111"/>
      <c r="J54" s="112"/>
      <c r="K54" s="111"/>
      <c r="L54" s="111"/>
      <c r="M54" s="111"/>
      <c r="N54" s="111"/>
      <c r="O54" s="111"/>
      <c r="P54" s="111"/>
      <c r="Q54" s="111"/>
      <c r="R54" s="112"/>
    </row>
    <row r="55" spans="2:18" x14ac:dyDescent="0.3">
      <c r="B55" s="111"/>
      <c r="C55" s="112"/>
      <c r="D55" s="111"/>
      <c r="E55" s="111"/>
      <c r="F55" s="113"/>
      <c r="G55" s="112"/>
      <c r="H55" s="119"/>
      <c r="I55" s="112"/>
      <c r="J55" s="112"/>
      <c r="K55" s="112"/>
      <c r="L55" s="111"/>
      <c r="M55" s="111"/>
      <c r="N55" s="113"/>
      <c r="O55" s="112"/>
      <c r="P55" s="119"/>
      <c r="Q55" s="112"/>
      <c r="R55" s="112"/>
    </row>
    <row r="56" spans="2:18" x14ac:dyDescent="0.3">
      <c r="B56" s="114"/>
      <c r="C56" s="115"/>
      <c r="D56" s="114"/>
      <c r="E56" s="114"/>
      <c r="F56" s="114"/>
      <c r="G56" s="114"/>
      <c r="H56" s="116"/>
      <c r="I56" s="115"/>
      <c r="J56" s="112"/>
      <c r="K56" s="115"/>
      <c r="L56" s="114"/>
      <c r="M56" s="114"/>
      <c r="N56" s="114"/>
      <c r="O56" s="114"/>
      <c r="P56" s="116"/>
      <c r="Q56" s="115"/>
      <c r="R56" s="112"/>
    </row>
    <row r="57" spans="2:18" x14ac:dyDescent="0.3">
      <c r="B57" s="114"/>
      <c r="C57" s="115"/>
      <c r="D57" s="114"/>
      <c r="E57" s="114"/>
      <c r="F57" s="114"/>
      <c r="G57" s="114"/>
      <c r="H57" s="114"/>
      <c r="I57" s="114"/>
      <c r="J57" s="117"/>
      <c r="K57" s="115"/>
      <c r="L57" s="114"/>
      <c r="M57" s="114"/>
      <c r="N57" s="114"/>
      <c r="O57" s="114"/>
      <c r="P57" s="114"/>
      <c r="Q57" s="114"/>
      <c r="R57" s="117"/>
    </row>
    <row r="58" spans="2:18" x14ac:dyDescent="0.3">
      <c r="B58" s="111"/>
      <c r="C58" s="112"/>
      <c r="D58" s="111"/>
      <c r="E58" s="111"/>
      <c r="F58" s="111"/>
      <c r="G58" s="111"/>
      <c r="H58" s="111"/>
      <c r="I58" s="111"/>
      <c r="J58" s="112"/>
      <c r="K58" s="111"/>
      <c r="L58" s="111"/>
      <c r="M58" s="111"/>
      <c r="N58" s="111"/>
      <c r="O58" s="111"/>
      <c r="P58" s="111"/>
      <c r="Q58" s="111"/>
      <c r="R58" s="112"/>
    </row>
    <row r="59" spans="2:18" x14ac:dyDescent="0.3">
      <c r="B59" s="111"/>
      <c r="C59" s="112"/>
      <c r="D59" s="111"/>
      <c r="E59" s="111"/>
      <c r="F59" s="113"/>
      <c r="G59" s="112"/>
      <c r="H59" s="119"/>
      <c r="I59" s="112"/>
      <c r="J59" s="112"/>
      <c r="K59" s="112"/>
      <c r="L59" s="111"/>
      <c r="M59" s="111"/>
      <c r="N59" s="113"/>
      <c r="O59" s="112"/>
      <c r="P59" s="118"/>
      <c r="Q59" s="112"/>
      <c r="R59" s="112"/>
    </row>
    <row r="60" spans="2:18" x14ac:dyDescent="0.3">
      <c r="B60" s="114"/>
      <c r="C60" s="115"/>
      <c r="D60" s="114"/>
      <c r="E60" s="114"/>
      <c r="F60" s="114"/>
      <c r="G60" s="114"/>
      <c r="H60" s="116"/>
      <c r="I60" s="115"/>
      <c r="J60" s="112"/>
      <c r="K60" s="115"/>
      <c r="L60" s="114"/>
      <c r="M60" s="114"/>
      <c r="N60" s="114"/>
      <c r="O60" s="114"/>
      <c r="P60" s="116"/>
      <c r="Q60" s="115"/>
      <c r="R60" s="112"/>
    </row>
    <row r="61" spans="2:18" x14ac:dyDescent="0.3">
      <c r="B61" s="114"/>
      <c r="C61" s="115"/>
      <c r="D61" s="114"/>
      <c r="E61" s="114"/>
      <c r="F61" s="114"/>
      <c r="G61" s="114"/>
      <c r="H61" s="114"/>
      <c r="I61" s="114"/>
      <c r="J61" s="117"/>
      <c r="K61" s="115"/>
      <c r="L61" s="114"/>
      <c r="M61" s="114"/>
      <c r="N61" s="114"/>
      <c r="O61" s="114"/>
      <c r="P61" s="114"/>
      <c r="Q61" s="114"/>
      <c r="R61" s="117"/>
    </row>
    <row r="62" spans="2:18" x14ac:dyDescent="0.3">
      <c r="B62" s="111"/>
      <c r="C62" s="112"/>
      <c r="D62" s="111"/>
      <c r="E62" s="111"/>
      <c r="F62" s="111"/>
      <c r="G62" s="111"/>
      <c r="H62" s="111"/>
      <c r="I62" s="111"/>
      <c r="J62" s="112"/>
      <c r="K62" s="111"/>
      <c r="L62" s="111"/>
      <c r="M62" s="111"/>
      <c r="N62" s="111"/>
      <c r="O62" s="111"/>
      <c r="P62" s="111"/>
      <c r="Q62" s="111"/>
      <c r="R62" s="112"/>
    </row>
    <row r="63" spans="2:18" x14ac:dyDescent="0.3">
      <c r="B63" s="111"/>
      <c r="C63" s="112"/>
      <c r="D63" s="111"/>
      <c r="E63" s="111"/>
      <c r="F63" s="113"/>
      <c r="G63" s="112"/>
      <c r="H63" s="119"/>
      <c r="I63" s="112"/>
      <c r="J63" s="112"/>
      <c r="K63" s="112"/>
      <c r="L63" s="111"/>
      <c r="M63" s="111"/>
      <c r="N63" s="113"/>
      <c r="O63" s="112"/>
      <c r="P63" s="119"/>
      <c r="Q63" s="112"/>
      <c r="R63" s="112"/>
    </row>
    <row r="64" spans="2:18" x14ac:dyDescent="0.3">
      <c r="B64" s="114"/>
      <c r="C64" s="115"/>
      <c r="D64" s="114"/>
      <c r="E64" s="114"/>
      <c r="F64" s="114"/>
      <c r="G64" s="114"/>
      <c r="H64" s="116"/>
      <c r="I64" s="115"/>
      <c r="J64" s="112"/>
      <c r="K64" s="115"/>
      <c r="L64" s="114"/>
      <c r="M64" s="114"/>
      <c r="N64" s="114"/>
      <c r="O64" s="114"/>
      <c r="P64" s="116"/>
      <c r="Q64" s="115"/>
      <c r="R64" s="112"/>
    </row>
    <row r="65" spans="2:18" x14ac:dyDescent="0.3">
      <c r="B65" s="114"/>
      <c r="C65" s="115"/>
      <c r="D65" s="114"/>
      <c r="E65" s="114"/>
      <c r="F65" s="114"/>
      <c r="G65" s="114"/>
      <c r="H65" s="114"/>
      <c r="I65" s="114"/>
      <c r="J65" s="117"/>
      <c r="K65" s="115"/>
      <c r="L65" s="114"/>
      <c r="M65" s="114"/>
      <c r="N65" s="114"/>
      <c r="O65" s="114"/>
      <c r="P65" s="114"/>
      <c r="Q65" s="114"/>
      <c r="R65" s="117"/>
    </row>
    <row r="66" spans="2:18" x14ac:dyDescent="0.3">
      <c r="B66" s="111"/>
      <c r="C66" s="112"/>
      <c r="D66" s="111"/>
      <c r="E66" s="111"/>
      <c r="F66" s="111"/>
      <c r="G66" s="111"/>
      <c r="H66" s="111"/>
      <c r="I66" s="111"/>
      <c r="J66" s="112"/>
      <c r="K66" s="111"/>
      <c r="L66" s="111"/>
      <c r="M66" s="111"/>
      <c r="N66" s="111"/>
      <c r="O66" s="111"/>
      <c r="P66" s="111"/>
      <c r="Q66" s="111"/>
      <c r="R66" s="112"/>
    </row>
    <row r="67" spans="2:18" x14ac:dyDescent="0.3">
      <c r="B67" s="111"/>
      <c r="C67" s="112"/>
      <c r="D67" s="111"/>
      <c r="E67" s="111"/>
      <c r="F67" s="113"/>
      <c r="G67" s="112"/>
      <c r="H67" s="119"/>
      <c r="I67" s="112"/>
      <c r="J67" s="112"/>
      <c r="K67" s="112"/>
      <c r="L67" s="111"/>
      <c r="M67" s="111"/>
      <c r="N67" s="113"/>
      <c r="O67" s="112"/>
      <c r="P67" s="119"/>
      <c r="Q67" s="112"/>
      <c r="R67" s="112"/>
    </row>
    <row r="68" spans="2:18" x14ac:dyDescent="0.3">
      <c r="B68" s="114"/>
      <c r="C68" s="115"/>
      <c r="D68" s="114"/>
      <c r="E68" s="114"/>
      <c r="F68" s="114"/>
      <c r="G68" s="114"/>
      <c r="H68" s="116"/>
      <c r="I68" s="115"/>
      <c r="J68" s="112"/>
      <c r="K68" s="115"/>
      <c r="L68" s="114"/>
      <c r="M68" s="114"/>
      <c r="N68" s="114"/>
      <c r="O68" s="114"/>
      <c r="P68" s="116"/>
      <c r="Q68" s="115"/>
      <c r="R68" s="112"/>
    </row>
    <row r="69" spans="2:18" x14ac:dyDescent="0.3">
      <c r="B69" s="114"/>
      <c r="C69" s="115"/>
      <c r="D69" s="114"/>
      <c r="E69" s="114"/>
      <c r="F69" s="114"/>
      <c r="G69" s="114"/>
      <c r="H69" s="114"/>
      <c r="I69" s="114"/>
      <c r="J69" s="117"/>
      <c r="K69" s="115"/>
      <c r="L69" s="114"/>
      <c r="M69" s="114"/>
      <c r="N69" s="114"/>
      <c r="O69" s="114"/>
      <c r="P69" s="114"/>
      <c r="Q69" s="114"/>
      <c r="R69" s="117"/>
    </row>
    <row r="70" spans="2:18" x14ac:dyDescent="0.3">
      <c r="B70" s="111"/>
      <c r="C70" s="112"/>
      <c r="D70" s="111"/>
      <c r="E70" s="111"/>
      <c r="F70" s="111"/>
      <c r="G70" s="111"/>
      <c r="H70" s="111"/>
      <c r="I70" s="111"/>
      <c r="J70" s="112"/>
      <c r="K70" s="111"/>
      <c r="L70" s="111"/>
      <c r="M70" s="111"/>
      <c r="N70" s="111"/>
      <c r="O70" s="111"/>
      <c r="P70" s="111"/>
      <c r="Q70" s="111"/>
      <c r="R70" s="112"/>
    </row>
    <row r="71" spans="2:18" x14ac:dyDescent="0.3">
      <c r="B71" s="111"/>
      <c r="C71" s="112"/>
      <c r="D71" s="111"/>
      <c r="E71" s="111"/>
      <c r="F71" s="113"/>
      <c r="G71" s="112"/>
      <c r="H71" s="119"/>
      <c r="I71" s="112"/>
      <c r="J71" s="112"/>
      <c r="K71" s="112"/>
      <c r="L71" s="111"/>
      <c r="M71" s="111"/>
      <c r="N71" s="113"/>
      <c r="O71" s="112"/>
      <c r="P71" s="119"/>
      <c r="Q71" s="112"/>
      <c r="R71" s="112"/>
    </row>
    <row r="72" spans="2:18" x14ac:dyDescent="0.3">
      <c r="B72" s="114"/>
      <c r="C72" s="115"/>
      <c r="D72" s="114"/>
      <c r="E72" s="114"/>
      <c r="F72" s="114"/>
      <c r="G72" s="114"/>
      <c r="H72" s="116"/>
      <c r="I72" s="115"/>
      <c r="J72" s="112"/>
      <c r="K72" s="115"/>
      <c r="L72" s="114"/>
      <c r="M72" s="114"/>
      <c r="N72" s="114"/>
      <c r="O72" s="114"/>
      <c r="P72" s="116"/>
      <c r="Q72" s="115"/>
      <c r="R72" s="112"/>
    </row>
    <row r="73" spans="2:18" x14ac:dyDescent="0.3">
      <c r="B73" s="114"/>
      <c r="C73" s="115"/>
      <c r="D73" s="114"/>
      <c r="E73" s="114"/>
      <c r="F73" s="114"/>
      <c r="G73" s="114"/>
      <c r="H73" s="114"/>
      <c r="I73" s="114"/>
      <c r="J73" s="117"/>
      <c r="K73" s="115"/>
      <c r="L73" s="114"/>
      <c r="M73" s="114"/>
      <c r="N73" s="114"/>
      <c r="O73" s="114"/>
      <c r="P73" s="114"/>
      <c r="Q73" s="114"/>
      <c r="R73" s="117"/>
    </row>
    <row r="74" spans="2:18" x14ac:dyDescent="0.3">
      <c r="B74" s="111"/>
      <c r="C74" s="112"/>
      <c r="D74" s="111"/>
      <c r="E74" s="111"/>
      <c r="F74" s="111"/>
      <c r="G74" s="111"/>
      <c r="H74" s="111"/>
      <c r="I74" s="111"/>
      <c r="J74" s="112"/>
      <c r="K74" s="111"/>
      <c r="L74" s="111"/>
      <c r="M74" s="111"/>
      <c r="N74" s="111"/>
      <c r="O74" s="111"/>
      <c r="P74" s="111"/>
      <c r="Q74" s="111"/>
      <c r="R74" s="112"/>
    </row>
    <row r="75" spans="2:18" x14ac:dyDescent="0.3">
      <c r="B75" s="111"/>
      <c r="C75" s="112"/>
      <c r="D75" s="111"/>
      <c r="E75" s="111"/>
      <c r="F75" s="113"/>
      <c r="G75" s="112"/>
      <c r="H75" s="118"/>
      <c r="I75" s="112"/>
      <c r="J75" s="112"/>
      <c r="K75" s="112"/>
      <c r="L75" s="111"/>
      <c r="M75" s="111"/>
      <c r="N75" s="113"/>
      <c r="O75" s="112"/>
      <c r="P75" s="119"/>
      <c r="Q75" s="112"/>
      <c r="R75" s="112"/>
    </row>
    <row r="76" spans="2:18" x14ac:dyDescent="0.3">
      <c r="B76" s="114"/>
      <c r="C76" s="115"/>
      <c r="D76" s="114"/>
      <c r="E76" s="114"/>
      <c r="F76" s="114"/>
      <c r="G76" s="114"/>
      <c r="H76" s="116"/>
      <c r="I76" s="115"/>
      <c r="J76" s="112"/>
      <c r="K76" s="115"/>
      <c r="L76" s="114"/>
      <c r="M76" s="114"/>
      <c r="N76" s="114"/>
      <c r="O76" s="114"/>
      <c r="P76" s="116"/>
      <c r="Q76" s="115"/>
      <c r="R76" s="112"/>
    </row>
    <row r="77" spans="2:18" x14ac:dyDescent="0.3">
      <c r="B77" s="114"/>
      <c r="C77" s="115"/>
      <c r="D77" s="114"/>
      <c r="E77" s="114"/>
      <c r="F77" s="114"/>
      <c r="G77" s="114"/>
      <c r="H77" s="114"/>
      <c r="I77" s="114"/>
      <c r="J77" s="117"/>
      <c r="K77" s="115"/>
      <c r="L77" s="114"/>
      <c r="M77" s="114"/>
      <c r="N77" s="114"/>
      <c r="O77" s="114"/>
      <c r="P77" s="114"/>
      <c r="Q77" s="114"/>
      <c r="R77" s="117"/>
    </row>
    <row r="78" spans="2:18" x14ac:dyDescent="0.3">
      <c r="B78" s="111"/>
      <c r="C78" s="112"/>
      <c r="D78" s="111"/>
      <c r="E78" s="111"/>
      <c r="F78" s="111"/>
      <c r="G78" s="111"/>
      <c r="H78" s="111"/>
      <c r="I78" s="111"/>
      <c r="J78" s="112"/>
      <c r="K78" s="111"/>
      <c r="L78" s="111"/>
      <c r="M78" s="111"/>
      <c r="N78" s="111"/>
      <c r="O78" s="111"/>
      <c r="P78" s="111"/>
      <c r="Q78" s="111"/>
      <c r="R78" s="112"/>
    </row>
    <row r="79" spans="2:18" x14ac:dyDescent="0.3">
      <c r="B79" s="111"/>
      <c r="C79" s="112"/>
      <c r="D79" s="111"/>
      <c r="E79" s="111"/>
      <c r="F79" s="113"/>
      <c r="G79" s="112"/>
      <c r="H79" s="119"/>
      <c r="I79" s="112"/>
      <c r="J79" s="112"/>
      <c r="K79" s="112"/>
      <c r="L79" s="111"/>
      <c r="M79" s="111"/>
      <c r="N79" s="113"/>
      <c r="O79" s="112"/>
      <c r="P79" s="119"/>
      <c r="Q79" s="112"/>
      <c r="R79" s="112"/>
    </row>
    <row r="80" spans="2:18" x14ac:dyDescent="0.3">
      <c r="B80" s="114"/>
      <c r="C80" s="115"/>
      <c r="D80" s="114"/>
      <c r="E80" s="114"/>
      <c r="F80" s="114"/>
      <c r="G80" s="114"/>
      <c r="H80" s="116"/>
      <c r="I80" s="115"/>
      <c r="J80" s="112"/>
      <c r="K80" s="115"/>
      <c r="L80" s="114"/>
      <c r="M80" s="114"/>
      <c r="N80" s="114"/>
      <c r="O80" s="114"/>
      <c r="P80" s="116"/>
      <c r="Q80" s="115"/>
      <c r="R80" s="112"/>
    </row>
    <row r="81" spans="2:18" x14ac:dyDescent="0.3">
      <c r="B81" s="114"/>
      <c r="C81" s="115"/>
      <c r="D81" s="114"/>
      <c r="E81" s="114"/>
      <c r="F81" s="114"/>
      <c r="G81" s="114"/>
      <c r="H81" s="114"/>
      <c r="I81" s="114"/>
      <c r="J81" s="117"/>
      <c r="K81" s="115"/>
      <c r="L81" s="114"/>
      <c r="M81" s="114"/>
      <c r="N81" s="114"/>
      <c r="O81" s="114"/>
      <c r="P81" s="114"/>
      <c r="Q81" s="114"/>
      <c r="R81" s="117"/>
    </row>
    <row r="82" spans="2:18" x14ac:dyDescent="0.3">
      <c r="B82" s="111"/>
      <c r="C82" s="112"/>
      <c r="D82" s="111"/>
      <c r="E82" s="111"/>
      <c r="F82" s="111"/>
      <c r="G82" s="111"/>
      <c r="H82" s="111"/>
      <c r="I82" s="111"/>
      <c r="J82" s="112"/>
      <c r="K82" s="111"/>
      <c r="L82" s="111"/>
      <c r="M82" s="111"/>
      <c r="N82" s="111"/>
      <c r="O82" s="111"/>
      <c r="P82" s="111"/>
      <c r="Q82" s="111"/>
      <c r="R82" s="112"/>
    </row>
    <row r="83" spans="2:18" x14ac:dyDescent="0.3">
      <c r="B83" s="111"/>
      <c r="C83" s="112"/>
      <c r="D83" s="111"/>
      <c r="E83" s="111"/>
      <c r="F83" s="113"/>
      <c r="G83" s="112"/>
      <c r="H83" s="119"/>
      <c r="I83" s="112"/>
      <c r="J83" s="112"/>
      <c r="K83" s="112"/>
      <c r="L83" s="111"/>
      <c r="M83" s="111"/>
      <c r="N83" s="113"/>
      <c r="O83" s="112"/>
      <c r="P83" s="119"/>
      <c r="Q83" s="112"/>
      <c r="R83" s="112"/>
    </row>
    <row r="84" spans="2:18" x14ac:dyDescent="0.3">
      <c r="B84" s="114"/>
      <c r="C84" s="115"/>
      <c r="D84" s="114"/>
      <c r="E84" s="114"/>
      <c r="F84" s="114"/>
      <c r="G84" s="114"/>
      <c r="H84" s="116"/>
      <c r="I84" s="115"/>
      <c r="J84" s="112"/>
      <c r="K84" s="115"/>
      <c r="L84" s="114"/>
      <c r="M84" s="114"/>
      <c r="N84" s="114"/>
      <c r="O84" s="114"/>
      <c r="P84" s="116"/>
      <c r="Q84" s="115"/>
      <c r="R84" s="112"/>
    </row>
    <row r="85" spans="2:18" x14ac:dyDescent="0.3">
      <c r="B85" s="114"/>
      <c r="C85" s="115"/>
      <c r="D85" s="114"/>
      <c r="E85" s="114"/>
      <c r="F85" s="114"/>
      <c r="G85" s="114"/>
      <c r="H85" s="114"/>
      <c r="I85" s="114"/>
      <c r="J85" s="117"/>
      <c r="K85" s="115"/>
      <c r="L85" s="114"/>
      <c r="M85" s="114"/>
      <c r="N85" s="114"/>
      <c r="O85" s="114"/>
      <c r="P85" s="114"/>
      <c r="Q85" s="114"/>
      <c r="R85" s="117"/>
    </row>
    <row r="86" spans="2:18" x14ac:dyDescent="0.3">
      <c r="B86" s="111"/>
      <c r="C86" s="112"/>
      <c r="D86" s="111"/>
      <c r="E86" s="111"/>
      <c r="F86" s="111"/>
      <c r="G86" s="111"/>
      <c r="H86" s="111"/>
      <c r="I86" s="111"/>
      <c r="J86" s="112"/>
      <c r="K86" s="111"/>
      <c r="L86" s="111"/>
      <c r="M86" s="111"/>
      <c r="N86" s="111"/>
      <c r="O86" s="111"/>
      <c r="P86" s="111"/>
      <c r="Q86" s="111"/>
      <c r="R86" s="112"/>
    </row>
    <row r="87" spans="2:18" x14ac:dyDescent="0.3">
      <c r="B87" s="111"/>
      <c r="C87" s="112"/>
      <c r="D87" s="111"/>
      <c r="E87" s="111"/>
      <c r="F87" s="113"/>
      <c r="G87" s="112"/>
      <c r="H87" s="119"/>
      <c r="I87" s="112"/>
      <c r="J87" s="112"/>
      <c r="K87" s="112"/>
      <c r="L87" s="111"/>
      <c r="M87" s="111"/>
      <c r="N87" s="113"/>
      <c r="O87" s="112"/>
      <c r="P87" s="119"/>
      <c r="Q87" s="112"/>
      <c r="R87" s="112"/>
    </row>
    <row r="88" spans="2:18" x14ac:dyDescent="0.3">
      <c r="B88" s="114"/>
      <c r="C88" s="115"/>
      <c r="D88" s="114"/>
      <c r="E88" s="114"/>
      <c r="F88" s="114"/>
      <c r="G88" s="114"/>
      <c r="H88" s="116"/>
      <c r="I88" s="115"/>
      <c r="J88" s="112"/>
      <c r="K88" s="115"/>
      <c r="L88" s="114"/>
      <c r="M88" s="114"/>
      <c r="N88" s="114"/>
      <c r="O88" s="114"/>
      <c r="P88" s="116"/>
      <c r="Q88" s="115"/>
      <c r="R88" s="112"/>
    </row>
    <row r="89" spans="2:18" x14ac:dyDescent="0.3">
      <c r="B89" s="114"/>
      <c r="C89" s="115"/>
      <c r="D89" s="114"/>
      <c r="E89" s="114"/>
      <c r="F89" s="114"/>
      <c r="G89" s="114"/>
      <c r="H89" s="114"/>
      <c r="I89" s="114"/>
      <c r="J89" s="117"/>
      <c r="K89" s="115"/>
      <c r="L89" s="114"/>
      <c r="M89" s="114"/>
      <c r="N89" s="114"/>
      <c r="O89" s="114"/>
      <c r="P89" s="114"/>
      <c r="Q89" s="114"/>
      <c r="R89" s="117"/>
    </row>
    <row r="90" spans="2:18" x14ac:dyDescent="0.3">
      <c r="B90" s="111"/>
      <c r="C90" s="112"/>
      <c r="D90" s="111"/>
      <c r="E90" s="111"/>
      <c r="F90" s="111"/>
      <c r="G90" s="111"/>
      <c r="H90" s="111"/>
      <c r="I90" s="111"/>
      <c r="J90" s="112"/>
      <c r="K90" s="111"/>
      <c r="L90" s="111"/>
      <c r="M90" s="111"/>
      <c r="N90" s="111"/>
      <c r="O90" s="111"/>
      <c r="P90" s="111"/>
      <c r="Q90" s="111"/>
      <c r="R90" s="112"/>
    </row>
    <row r="91" spans="2:18" x14ac:dyDescent="0.3">
      <c r="B91" s="111"/>
      <c r="C91" s="112"/>
      <c r="D91" s="111"/>
      <c r="E91" s="111"/>
      <c r="F91" s="113"/>
      <c r="G91" s="112"/>
      <c r="H91" s="119"/>
      <c r="I91" s="112"/>
      <c r="J91" s="112"/>
      <c r="K91" s="112"/>
      <c r="L91" s="111"/>
      <c r="M91" s="111"/>
      <c r="N91" s="113"/>
      <c r="O91" s="112"/>
      <c r="P91" s="119"/>
      <c r="Q91" s="112"/>
      <c r="R91" s="112"/>
    </row>
    <row r="92" spans="2:18" x14ac:dyDescent="0.3">
      <c r="B92" s="114"/>
      <c r="C92" s="115"/>
      <c r="D92" s="114"/>
      <c r="E92" s="114"/>
      <c r="F92" s="114"/>
      <c r="G92" s="114"/>
      <c r="H92" s="116"/>
      <c r="I92" s="115"/>
      <c r="J92" s="112"/>
      <c r="K92" s="115"/>
      <c r="L92" s="114"/>
      <c r="M92" s="114"/>
      <c r="N92" s="114"/>
      <c r="O92" s="114"/>
      <c r="P92" s="116"/>
      <c r="Q92" s="115"/>
      <c r="R92" s="112"/>
    </row>
    <row r="93" spans="2:18" x14ac:dyDescent="0.3">
      <c r="B93" s="114"/>
      <c r="C93" s="115"/>
      <c r="D93" s="114"/>
      <c r="E93" s="114"/>
      <c r="F93" s="114"/>
      <c r="G93" s="114"/>
      <c r="H93" s="114"/>
      <c r="I93" s="114"/>
      <c r="J93" s="117"/>
      <c r="K93" s="115"/>
      <c r="L93" s="114"/>
      <c r="M93" s="114"/>
      <c r="N93" s="114"/>
      <c r="O93" s="114"/>
      <c r="P93" s="114"/>
      <c r="Q93" s="114"/>
      <c r="R93" s="117"/>
    </row>
    <row r="94" spans="2:18" x14ac:dyDescent="0.3">
      <c r="B94" s="111"/>
      <c r="C94" s="112"/>
      <c r="D94" s="111"/>
      <c r="E94" s="111"/>
      <c r="F94" s="111"/>
      <c r="G94" s="111"/>
      <c r="H94" s="111"/>
      <c r="I94" s="111"/>
      <c r="J94" s="112"/>
      <c r="K94" s="111"/>
      <c r="L94" s="111"/>
      <c r="M94" s="111"/>
      <c r="N94" s="111"/>
      <c r="O94" s="111"/>
      <c r="P94" s="111"/>
      <c r="Q94" s="111"/>
      <c r="R94" s="112"/>
    </row>
    <row r="95" spans="2:18" x14ac:dyDescent="0.3">
      <c r="B95" s="111"/>
      <c r="C95" s="112"/>
      <c r="D95" s="111"/>
      <c r="E95" s="111"/>
      <c r="F95" s="113"/>
      <c r="G95" s="112"/>
      <c r="H95" s="119"/>
      <c r="I95" s="112"/>
      <c r="J95" s="112"/>
      <c r="K95" s="112"/>
      <c r="L95" s="111"/>
      <c r="M95" s="111"/>
      <c r="N95" s="113"/>
      <c r="O95" s="112"/>
      <c r="P95" s="119"/>
      <c r="Q95" s="112"/>
      <c r="R95" s="112"/>
    </row>
    <row r="96" spans="2:18" x14ac:dyDescent="0.3">
      <c r="B96" s="114"/>
      <c r="C96" s="115"/>
      <c r="D96" s="114"/>
      <c r="E96" s="114"/>
      <c r="F96" s="114"/>
      <c r="G96" s="114"/>
      <c r="H96" s="116"/>
      <c r="I96" s="115"/>
      <c r="J96" s="112"/>
      <c r="K96" s="115"/>
      <c r="L96" s="114"/>
      <c r="M96" s="114"/>
      <c r="N96" s="114"/>
      <c r="O96" s="114"/>
      <c r="P96" s="116"/>
      <c r="Q96" s="115"/>
      <c r="R96" s="112"/>
    </row>
    <row r="97" spans="2:18" x14ac:dyDescent="0.3">
      <c r="B97" s="114"/>
      <c r="C97" s="115"/>
      <c r="D97" s="114"/>
      <c r="E97" s="114"/>
      <c r="F97" s="114"/>
      <c r="G97" s="114"/>
      <c r="H97" s="114"/>
      <c r="I97" s="114"/>
      <c r="J97" s="117"/>
      <c r="K97" s="115"/>
      <c r="L97" s="114"/>
      <c r="M97" s="114"/>
      <c r="N97" s="114"/>
      <c r="O97" s="114"/>
      <c r="P97" s="114"/>
      <c r="Q97" s="114"/>
      <c r="R97" s="117"/>
    </row>
    <row r="98" spans="2:18" x14ac:dyDescent="0.3">
      <c r="B98" s="111"/>
      <c r="C98" s="112"/>
      <c r="D98" s="111"/>
      <c r="E98" s="111"/>
      <c r="F98" s="111"/>
      <c r="G98" s="111"/>
      <c r="H98" s="111"/>
      <c r="I98" s="111"/>
      <c r="J98" s="112"/>
      <c r="K98" s="111"/>
      <c r="L98" s="111"/>
      <c r="M98" s="111"/>
      <c r="N98" s="111"/>
      <c r="O98" s="111"/>
      <c r="P98" s="111"/>
      <c r="Q98" s="111"/>
      <c r="R98" s="112"/>
    </row>
    <row r="99" spans="2:18" x14ac:dyDescent="0.3">
      <c r="B99" s="111"/>
      <c r="C99" s="112"/>
      <c r="D99" s="111"/>
      <c r="E99" s="111"/>
      <c r="F99" s="113"/>
      <c r="G99" s="112"/>
      <c r="H99" s="119"/>
      <c r="I99" s="112"/>
      <c r="J99" s="112"/>
      <c r="K99" s="112"/>
      <c r="L99" s="111"/>
      <c r="M99" s="111"/>
      <c r="N99" s="113"/>
      <c r="O99" s="112"/>
      <c r="P99" s="119"/>
      <c r="Q99" s="112"/>
      <c r="R99" s="112"/>
    </row>
    <row r="100" spans="2:18" x14ac:dyDescent="0.3">
      <c r="B100" s="114"/>
      <c r="C100" s="115"/>
      <c r="D100" s="114"/>
      <c r="E100" s="114"/>
      <c r="F100" s="114"/>
      <c r="G100" s="114"/>
      <c r="H100" s="116"/>
      <c r="I100" s="115"/>
      <c r="J100" s="112"/>
      <c r="K100" s="115"/>
      <c r="L100" s="114"/>
      <c r="M100" s="114"/>
      <c r="N100" s="114"/>
      <c r="O100" s="114"/>
      <c r="P100" s="116"/>
      <c r="Q100" s="115"/>
      <c r="R100" s="112"/>
    </row>
    <row r="101" spans="2:18" x14ac:dyDescent="0.3">
      <c r="B101" s="114"/>
      <c r="C101" s="115"/>
      <c r="D101" s="114"/>
      <c r="E101" s="114"/>
      <c r="F101" s="114"/>
      <c r="G101" s="114"/>
      <c r="H101" s="114"/>
      <c r="I101" s="114"/>
      <c r="J101" s="117"/>
      <c r="K101" s="115"/>
      <c r="L101" s="114"/>
      <c r="M101" s="114"/>
      <c r="N101" s="114"/>
      <c r="O101" s="114"/>
      <c r="P101" s="114"/>
      <c r="Q101" s="114"/>
      <c r="R101" s="117"/>
    </row>
    <row r="102" spans="2:18" x14ac:dyDescent="0.3">
      <c r="B102" s="111"/>
      <c r="C102" s="112"/>
      <c r="D102" s="111"/>
      <c r="E102" s="111"/>
      <c r="F102" s="111"/>
      <c r="G102" s="111"/>
      <c r="H102" s="111"/>
      <c r="I102" s="111"/>
      <c r="J102" s="112"/>
      <c r="K102" s="111"/>
      <c r="L102" s="111"/>
      <c r="M102" s="111"/>
      <c r="N102" s="111"/>
      <c r="O102" s="111"/>
      <c r="P102" s="111"/>
      <c r="Q102" s="111"/>
      <c r="R102" s="112"/>
    </row>
    <row r="103" spans="2:18" x14ac:dyDescent="0.3">
      <c r="B103" s="111"/>
      <c r="C103" s="112"/>
      <c r="D103" s="111"/>
      <c r="E103" s="111"/>
      <c r="F103" s="113"/>
      <c r="G103" s="112"/>
      <c r="H103" s="119"/>
      <c r="I103" s="112"/>
      <c r="J103" s="112"/>
      <c r="K103" s="112"/>
      <c r="L103" s="111"/>
      <c r="M103" s="111"/>
      <c r="N103" s="113"/>
      <c r="O103" s="112"/>
      <c r="P103" s="119"/>
      <c r="Q103" s="112"/>
      <c r="R103" s="112"/>
    </row>
    <row r="104" spans="2:18" x14ac:dyDescent="0.3">
      <c r="B104" s="114"/>
      <c r="C104" s="115"/>
      <c r="D104" s="114"/>
      <c r="E104" s="114"/>
      <c r="F104" s="114"/>
      <c r="G104" s="114"/>
      <c r="H104" s="116"/>
      <c r="I104" s="115"/>
      <c r="J104" s="112"/>
      <c r="K104" s="115"/>
      <c r="L104" s="114"/>
      <c r="M104" s="114"/>
      <c r="N104" s="114"/>
      <c r="O104" s="114"/>
      <c r="P104" s="116"/>
      <c r="Q104" s="115"/>
      <c r="R104" s="112"/>
    </row>
    <row r="105" spans="2:18" x14ac:dyDescent="0.3">
      <c r="B105" s="114"/>
      <c r="C105" s="115"/>
      <c r="D105" s="114"/>
      <c r="E105" s="114"/>
      <c r="F105" s="114"/>
      <c r="G105" s="114"/>
      <c r="H105" s="114"/>
      <c r="I105" s="114"/>
      <c r="J105" s="117"/>
      <c r="K105" s="115"/>
      <c r="L105" s="114"/>
      <c r="M105" s="114"/>
      <c r="N105" s="114"/>
      <c r="O105" s="114"/>
      <c r="P105" s="114"/>
      <c r="Q105" s="114"/>
      <c r="R105" s="117"/>
    </row>
    <row r="106" spans="2:18" x14ac:dyDescent="0.3">
      <c r="B106" s="111"/>
      <c r="C106" s="112"/>
      <c r="D106" s="111"/>
      <c r="E106" s="111"/>
      <c r="F106" s="111"/>
      <c r="G106" s="111"/>
      <c r="H106" s="111"/>
      <c r="I106" s="111"/>
      <c r="J106" s="112"/>
      <c r="K106" s="111"/>
      <c r="L106" s="111"/>
      <c r="M106" s="111"/>
      <c r="N106" s="111"/>
      <c r="O106" s="111"/>
      <c r="P106" s="111"/>
      <c r="Q106" s="111"/>
      <c r="R106" s="112"/>
    </row>
    <row r="107" spans="2:18" x14ac:dyDescent="0.3">
      <c r="B107" s="111"/>
      <c r="C107" s="112"/>
      <c r="D107" s="111"/>
      <c r="E107" s="111"/>
      <c r="F107" s="111"/>
      <c r="G107" s="111"/>
      <c r="H107" s="111"/>
      <c r="I107" s="111"/>
      <c r="J107" s="112"/>
      <c r="K107" s="111"/>
      <c r="L107" s="111"/>
      <c r="M107" s="111"/>
      <c r="N107" s="111"/>
      <c r="O107" s="111"/>
      <c r="P107" s="111"/>
      <c r="Q107" s="111"/>
      <c r="R107" s="112"/>
    </row>
    <row r="108" spans="2:18" x14ac:dyDescent="0.3">
      <c r="B108" s="111"/>
      <c r="C108" s="112"/>
      <c r="D108" s="111"/>
      <c r="E108" s="111"/>
      <c r="F108" s="111"/>
      <c r="G108" s="111"/>
      <c r="H108" s="111"/>
      <c r="I108" s="111"/>
      <c r="J108" s="112"/>
      <c r="K108" s="111"/>
      <c r="L108" s="111"/>
      <c r="M108" s="111"/>
      <c r="N108" s="111"/>
      <c r="O108" s="111"/>
      <c r="P108" s="111"/>
      <c r="Q108" s="111"/>
      <c r="R108" s="112"/>
    </row>
    <row r="109" spans="2:18" x14ac:dyDescent="0.3">
      <c r="J109" s="44"/>
      <c r="R109" s="44"/>
    </row>
    <row r="110" spans="2:18" x14ac:dyDescent="0.3">
      <c r="C110" s="1"/>
    </row>
    <row r="111" spans="2:18" x14ac:dyDescent="0.3">
      <c r="C111" s="1"/>
    </row>
    <row r="112" spans="2:18" x14ac:dyDescent="0.3">
      <c r="C112" s="1"/>
    </row>
    <row r="113" spans="3:3" x14ac:dyDescent="0.3">
      <c r="C113" s="1"/>
    </row>
    <row r="114" spans="3:3" x14ac:dyDescent="0.3">
      <c r="C114" s="1"/>
    </row>
    <row r="115" spans="3:3" x14ac:dyDescent="0.3">
      <c r="C115" s="1"/>
    </row>
    <row r="116" spans="3:3" x14ac:dyDescent="0.3">
      <c r="C116" s="1"/>
    </row>
    <row r="117" spans="3:3" x14ac:dyDescent="0.3">
      <c r="C117" s="1"/>
    </row>
    <row r="118" spans="3:3" x14ac:dyDescent="0.3">
      <c r="C118" s="1"/>
    </row>
    <row r="119" spans="3:3" x14ac:dyDescent="0.3">
      <c r="C119" s="1"/>
    </row>
    <row r="120" spans="3:3" x14ac:dyDescent="0.3">
      <c r="C120" s="1"/>
    </row>
    <row r="121" spans="3:3" x14ac:dyDescent="0.3">
      <c r="C121" s="1"/>
    </row>
    <row r="122" spans="3:3" x14ac:dyDescent="0.3">
      <c r="C122" s="1"/>
    </row>
    <row r="123" spans="3:3" x14ac:dyDescent="0.3">
      <c r="C123" s="1"/>
    </row>
    <row r="124" spans="3:3" x14ac:dyDescent="0.3">
      <c r="C124" s="1"/>
    </row>
    <row r="125" spans="3:3" x14ac:dyDescent="0.3">
      <c r="C125" s="1"/>
    </row>
    <row r="126" spans="3:3" x14ac:dyDescent="0.3">
      <c r="C126" s="1"/>
    </row>
    <row r="127" spans="3:3" x14ac:dyDescent="0.3">
      <c r="C127" s="1"/>
    </row>
    <row r="128" spans="3:3" x14ac:dyDescent="0.3">
      <c r="C128" s="1"/>
    </row>
    <row r="129" spans="3:18" x14ac:dyDescent="0.3">
      <c r="C129" s="1"/>
    </row>
    <row r="130" spans="3:18" x14ac:dyDescent="0.3">
      <c r="C130" s="1"/>
    </row>
    <row r="131" spans="3:18" x14ac:dyDescent="0.3">
      <c r="C131" s="1"/>
    </row>
    <row r="132" spans="3:18" x14ac:dyDescent="0.3">
      <c r="C132" s="1"/>
    </row>
    <row r="133" spans="3:18" x14ac:dyDescent="0.3">
      <c r="C133" s="1"/>
    </row>
    <row r="134" spans="3:18" x14ac:dyDescent="0.3">
      <c r="C134" s="1"/>
    </row>
    <row r="135" spans="3:18" x14ac:dyDescent="0.3">
      <c r="J135" s="44"/>
      <c r="R135" s="44"/>
    </row>
    <row r="136" spans="3:18" x14ac:dyDescent="0.3">
      <c r="J136" s="44"/>
      <c r="R136" s="44"/>
    </row>
    <row r="137" spans="3:18" x14ac:dyDescent="0.3">
      <c r="J137" s="44"/>
      <c r="R137" s="44"/>
    </row>
    <row r="138" spans="3:18" x14ac:dyDescent="0.3">
      <c r="J138" s="44"/>
      <c r="R138" s="44"/>
    </row>
    <row r="139" spans="3:18" x14ac:dyDescent="0.3">
      <c r="J139" s="44"/>
      <c r="R139" s="44"/>
    </row>
    <row r="140" spans="3:18" x14ac:dyDescent="0.3">
      <c r="J140" s="44"/>
      <c r="R140" s="44"/>
    </row>
    <row r="141" spans="3:18" x14ac:dyDescent="0.3">
      <c r="J141" s="44"/>
      <c r="R141" s="44"/>
    </row>
    <row r="142" spans="3:18" x14ac:dyDescent="0.3">
      <c r="J142" s="44"/>
      <c r="R142" s="44"/>
    </row>
    <row r="143" spans="3:18" x14ac:dyDescent="0.3">
      <c r="J143" s="44"/>
      <c r="R143" s="44"/>
    </row>
    <row r="144" spans="3:18" x14ac:dyDescent="0.3">
      <c r="J144" s="44"/>
      <c r="R144" s="44"/>
    </row>
    <row r="145" spans="10:18" x14ac:dyDescent="0.3">
      <c r="J145" s="44"/>
      <c r="R145" s="44"/>
    </row>
    <row r="146" spans="10:18" x14ac:dyDescent="0.3">
      <c r="J146" s="44"/>
      <c r="R146" s="44"/>
    </row>
    <row r="147" spans="10:18" x14ac:dyDescent="0.3">
      <c r="J147" s="44"/>
      <c r="R147" s="44"/>
    </row>
    <row r="148" spans="10:18" x14ac:dyDescent="0.3">
      <c r="J148" s="44"/>
      <c r="R148" s="44"/>
    </row>
    <row r="149" spans="10:18" x14ac:dyDescent="0.3">
      <c r="J149" s="44"/>
      <c r="R149" s="44"/>
    </row>
    <row r="150" spans="10:18" x14ac:dyDescent="0.3">
      <c r="J150" s="44"/>
      <c r="R150" s="44"/>
    </row>
    <row r="151" spans="10:18" x14ac:dyDescent="0.3">
      <c r="J151" s="44"/>
      <c r="R151" s="44"/>
    </row>
    <row r="152" spans="10:18" x14ac:dyDescent="0.3">
      <c r="J152" s="44"/>
      <c r="R152" s="44"/>
    </row>
    <row r="153" spans="10:18" x14ac:dyDescent="0.3">
      <c r="J153" s="44"/>
      <c r="R153" s="44"/>
    </row>
    <row r="154" spans="10:18" x14ac:dyDescent="0.3">
      <c r="J154" s="44"/>
      <c r="R154" s="44"/>
    </row>
    <row r="155" spans="10:18" x14ac:dyDescent="0.3">
      <c r="J155" s="44"/>
      <c r="R155" s="44"/>
    </row>
    <row r="156" spans="10:18" x14ac:dyDescent="0.3">
      <c r="J156" s="44"/>
      <c r="R156" s="44"/>
    </row>
    <row r="157" spans="10:18" x14ac:dyDescent="0.3">
      <c r="J157" s="44"/>
      <c r="R157" s="44"/>
    </row>
    <row r="158" spans="10:18" x14ac:dyDescent="0.3">
      <c r="J158" s="44"/>
      <c r="R158" s="44"/>
    </row>
    <row r="159" spans="10:18" x14ac:dyDescent="0.3">
      <c r="J159" s="44"/>
      <c r="R159" s="44"/>
    </row>
    <row r="160" spans="10:18" x14ac:dyDescent="0.3">
      <c r="J160" s="44"/>
      <c r="R160" s="44"/>
    </row>
    <row r="161" spans="10:18" x14ac:dyDescent="0.3">
      <c r="J161" s="44"/>
      <c r="R161" s="44"/>
    </row>
    <row r="162" spans="10:18" x14ac:dyDescent="0.3">
      <c r="J162" s="44"/>
      <c r="R162" s="44"/>
    </row>
    <row r="163" spans="10:18" x14ac:dyDescent="0.3">
      <c r="J163" s="44"/>
      <c r="R163" s="44"/>
    </row>
    <row r="164" spans="10:18" x14ac:dyDescent="0.3">
      <c r="J164" s="44"/>
      <c r="R164" s="44"/>
    </row>
    <row r="165" spans="10:18" x14ac:dyDescent="0.3">
      <c r="J165" s="44"/>
      <c r="R165" s="44"/>
    </row>
    <row r="166" spans="10:18" x14ac:dyDescent="0.3">
      <c r="J166" s="44"/>
      <c r="R166" s="44"/>
    </row>
    <row r="167" spans="10:18" x14ac:dyDescent="0.3">
      <c r="J167" s="44"/>
      <c r="R167" s="44"/>
    </row>
    <row r="168" spans="10:18" x14ac:dyDescent="0.3">
      <c r="J168" s="44"/>
      <c r="R168" s="44"/>
    </row>
    <row r="169" spans="10:18" x14ac:dyDescent="0.3">
      <c r="J169" s="44"/>
      <c r="R169" s="2"/>
    </row>
    <row r="170" spans="10:18" x14ac:dyDescent="0.3">
      <c r="J170" s="4"/>
      <c r="R170" s="2"/>
    </row>
    <row r="171" spans="10:18" x14ac:dyDescent="0.3">
      <c r="J171" s="4"/>
      <c r="R171" s="2"/>
    </row>
    <row r="172" spans="10:18" x14ac:dyDescent="0.3">
      <c r="J172" s="4"/>
      <c r="R172" s="2"/>
    </row>
    <row r="173" spans="10:18" x14ac:dyDescent="0.3">
      <c r="J173" s="4"/>
      <c r="R173" s="2"/>
    </row>
    <row r="174" spans="10:18" x14ac:dyDescent="0.3">
      <c r="J174" s="4"/>
      <c r="R174" s="2"/>
    </row>
    <row r="175" spans="10:18" x14ac:dyDescent="0.3">
      <c r="J175" s="4"/>
    </row>
    <row r="176" spans="10:18" x14ac:dyDescent="0.3">
      <c r="J176" s="4"/>
    </row>
    <row r="177" spans="10:10" x14ac:dyDescent="0.3">
      <c r="J177" s="4"/>
    </row>
    <row r="178" spans="10:10" x14ac:dyDescent="0.3">
      <c r="J178" s="4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7"/>
  <sheetViews>
    <sheetView workbookViewId="0">
      <selection activeCell="N5" sqref="N5"/>
    </sheetView>
  </sheetViews>
  <sheetFormatPr defaultRowHeight="15.6" x14ac:dyDescent="0.3"/>
  <cols>
    <col min="1" max="1" width="8.88671875" style="155"/>
    <col min="2" max="2" width="5.21875" style="38" customWidth="1"/>
    <col min="3" max="3" width="7.77734375" style="38" bestFit="1" customWidth="1"/>
    <col min="4" max="4" width="54.5546875" style="1" bestFit="1" customWidth="1"/>
    <col min="5" max="5" width="10.21875" style="4" bestFit="1" customWidth="1"/>
    <col min="6" max="6" width="6.6640625" style="155" customWidth="1"/>
    <col min="7" max="7" width="10" style="155" bestFit="1" customWidth="1"/>
    <col min="8" max="8" width="9" style="1" bestFit="1" customWidth="1"/>
    <col min="9" max="9" width="6.6640625" style="1" bestFit="1" customWidth="1"/>
    <col min="10" max="10" width="11.21875" style="1" bestFit="1" customWidth="1"/>
    <col min="11" max="11" width="10.44140625" style="157" customWidth="1"/>
    <col min="12" max="12" width="11.21875" style="1" bestFit="1" customWidth="1"/>
    <col min="13" max="14" width="20.21875" style="216" customWidth="1"/>
    <col min="15" max="15" width="8.88671875" style="1"/>
    <col min="16" max="16" width="25.5546875" style="1" customWidth="1"/>
    <col min="17" max="17" width="25.21875" style="1" customWidth="1"/>
    <col min="18" max="16384" width="8.88671875" style="1"/>
  </cols>
  <sheetData>
    <row r="1" spans="1:17" s="21" customFormat="1" x14ac:dyDescent="0.3">
      <c r="A1" s="165"/>
      <c r="B1" s="191"/>
      <c r="C1" s="191"/>
      <c r="D1" s="102"/>
      <c r="E1" s="103" t="s">
        <v>160</v>
      </c>
      <c r="F1" s="171" t="s">
        <v>179</v>
      </c>
      <c r="G1" s="171" t="s">
        <v>183</v>
      </c>
      <c r="H1" s="102" t="s">
        <v>161</v>
      </c>
      <c r="I1" s="104" t="s">
        <v>52</v>
      </c>
      <c r="J1" s="104" t="s">
        <v>1</v>
      </c>
      <c r="K1" s="171" t="s">
        <v>181</v>
      </c>
      <c r="L1" s="104" t="s">
        <v>176</v>
      </c>
      <c r="M1" s="224"/>
      <c r="N1" s="224"/>
    </row>
    <row r="2" spans="1:17" s="21" customFormat="1" x14ac:dyDescent="0.3">
      <c r="A2" s="165"/>
      <c r="B2" s="191"/>
      <c r="C2" s="191"/>
      <c r="D2" s="102" t="s">
        <v>157</v>
      </c>
      <c r="E2" s="103" t="s">
        <v>9</v>
      </c>
      <c r="F2" s="171" t="s">
        <v>184</v>
      </c>
      <c r="G2" s="171"/>
      <c r="H2" s="102" t="s">
        <v>162</v>
      </c>
      <c r="I2" s="104"/>
      <c r="J2" s="104"/>
      <c r="K2" s="171"/>
      <c r="L2" s="104" t="s">
        <v>177</v>
      </c>
      <c r="M2" s="224"/>
      <c r="N2" s="224"/>
      <c r="P2" s="227" t="s">
        <v>248</v>
      </c>
      <c r="Q2" s="228"/>
    </row>
    <row r="3" spans="1:17" s="21" customFormat="1" x14ac:dyDescent="0.3">
      <c r="A3" s="165"/>
      <c r="B3" s="191"/>
      <c r="C3" s="191"/>
      <c r="D3" s="102"/>
      <c r="E3" s="103" t="s">
        <v>180</v>
      </c>
      <c r="F3" s="171"/>
      <c r="G3" s="171"/>
      <c r="H3" s="102" t="s">
        <v>16</v>
      </c>
      <c r="I3" s="104" t="s">
        <v>41</v>
      </c>
      <c r="J3" s="104" t="s">
        <v>2</v>
      </c>
      <c r="K3" s="171" t="s">
        <v>182</v>
      </c>
      <c r="L3" s="104" t="s">
        <v>2</v>
      </c>
      <c r="M3" s="224"/>
      <c r="N3" s="224"/>
      <c r="P3" s="229" t="s">
        <v>247</v>
      </c>
      <c r="Q3" s="230" t="s">
        <v>265</v>
      </c>
    </row>
    <row r="4" spans="1:17" x14ac:dyDescent="0.3">
      <c r="D4" s="156"/>
      <c r="E4" s="19"/>
      <c r="F4" s="154"/>
      <c r="G4" s="154"/>
      <c r="H4" s="156"/>
      <c r="I4" s="164"/>
      <c r="J4" s="19">
        <f>J226</f>
        <v>11738250</v>
      </c>
      <c r="K4" s="19">
        <f>K226</f>
        <v>4695300</v>
      </c>
      <c r="L4" s="19">
        <f>L226</f>
        <v>15930000</v>
      </c>
      <c r="M4" s="225" t="s">
        <v>231</v>
      </c>
      <c r="N4" s="225"/>
      <c r="P4" s="223">
        <v>10000000</v>
      </c>
      <c r="Q4" s="226">
        <v>100000</v>
      </c>
    </row>
    <row r="5" spans="1:17" x14ac:dyDescent="0.3">
      <c r="J5" s="44"/>
      <c r="K5" s="151"/>
      <c r="M5" s="217" t="s">
        <v>312</v>
      </c>
      <c r="N5" s="217" t="s">
        <v>270</v>
      </c>
      <c r="P5" s="223">
        <v>15000000</v>
      </c>
      <c r="Q5" s="226">
        <v>125000</v>
      </c>
    </row>
    <row r="6" spans="1:17" s="155" customFormat="1" x14ac:dyDescent="0.3">
      <c r="B6" s="38" t="s">
        <v>233</v>
      </c>
      <c r="C6" s="220">
        <v>42675</v>
      </c>
      <c r="D6" s="168" t="s">
        <v>192</v>
      </c>
      <c r="E6" s="12"/>
      <c r="F6" s="162"/>
      <c r="G6" s="162"/>
      <c r="H6" s="162"/>
      <c r="I6" s="162"/>
      <c r="J6" s="97"/>
      <c r="K6" s="153"/>
      <c r="L6" s="112"/>
      <c r="M6" s="222" t="s">
        <v>227</v>
      </c>
      <c r="N6" s="222" t="s">
        <v>227</v>
      </c>
      <c r="P6" s="223">
        <v>20000000</v>
      </c>
      <c r="Q6" s="226">
        <v>200000</v>
      </c>
    </row>
    <row r="7" spans="1:17" s="155" customFormat="1" x14ac:dyDescent="0.3">
      <c r="B7" s="38"/>
      <c r="C7" s="38"/>
      <c r="D7" s="169" t="s">
        <v>163</v>
      </c>
      <c r="E7" s="12"/>
      <c r="F7" s="162"/>
      <c r="G7" s="162"/>
      <c r="H7" s="162"/>
      <c r="I7" s="162"/>
      <c r="J7" s="97"/>
      <c r="K7" s="153"/>
      <c r="L7" s="112"/>
      <c r="M7" s="223">
        <f>Q8</f>
        <v>250000</v>
      </c>
      <c r="N7" s="223">
        <f>Q16</f>
        <v>1000000</v>
      </c>
      <c r="P7" s="223">
        <v>25000000</v>
      </c>
      <c r="Q7" s="226">
        <v>225000</v>
      </c>
    </row>
    <row r="8" spans="1:17" s="155" customFormat="1" x14ac:dyDescent="0.3">
      <c r="B8" s="38"/>
      <c r="C8" s="38"/>
      <c r="D8" s="155" t="s">
        <v>166</v>
      </c>
      <c r="E8" s="4"/>
      <c r="J8" s="44"/>
      <c r="K8" s="151"/>
      <c r="M8" s="215" t="s">
        <v>245</v>
      </c>
      <c r="N8" s="215" t="s">
        <v>245</v>
      </c>
      <c r="P8" s="223">
        <v>30000000</v>
      </c>
      <c r="Q8" s="226">
        <v>250000</v>
      </c>
    </row>
    <row r="9" spans="1:17" s="155" customFormat="1" x14ac:dyDescent="0.3">
      <c r="B9" s="38"/>
      <c r="C9" s="38"/>
      <c r="D9" s="157" t="s">
        <v>167</v>
      </c>
      <c r="J9" s="44"/>
      <c r="K9" s="151"/>
      <c r="M9" s="224">
        <f>M226</f>
        <v>256500</v>
      </c>
      <c r="N9" s="224">
        <f>N226</f>
        <v>1002600</v>
      </c>
      <c r="P9" s="223">
        <v>35000000</v>
      </c>
      <c r="Q9" s="226">
        <v>300000</v>
      </c>
    </row>
    <row r="10" spans="1:17" s="155" customFormat="1" x14ac:dyDescent="0.3">
      <c r="B10" s="38"/>
      <c r="C10" s="38"/>
      <c r="D10" s="155" t="s">
        <v>249</v>
      </c>
      <c r="E10" s="4">
        <v>50000</v>
      </c>
      <c r="F10" s="179">
        <v>2</v>
      </c>
      <c r="G10" s="167">
        <f>E10*F10</f>
        <v>100000</v>
      </c>
      <c r="H10" s="155">
        <v>12</v>
      </c>
      <c r="I10" s="155">
        <v>1</v>
      </c>
      <c r="J10" s="44">
        <f>G10*H10*I10</f>
        <v>1200000</v>
      </c>
      <c r="K10" s="151">
        <f>J10*40%</f>
        <v>480000</v>
      </c>
      <c r="L10" s="167">
        <f>J10</f>
        <v>1200000</v>
      </c>
      <c r="M10" s="218"/>
      <c r="N10" s="219"/>
      <c r="P10" s="223">
        <v>40000000</v>
      </c>
      <c r="Q10" s="226">
        <v>350000</v>
      </c>
    </row>
    <row r="11" spans="1:17" s="155" customFormat="1" x14ac:dyDescent="0.3">
      <c r="B11" s="38"/>
      <c r="C11" s="38"/>
      <c r="D11" s="155" t="s">
        <v>250</v>
      </c>
      <c r="E11" s="4">
        <v>35000</v>
      </c>
      <c r="F11" s="179">
        <v>2</v>
      </c>
      <c r="G11" s="167">
        <f t="shared" ref="G11:G35" si="0">E11*F11</f>
        <v>70000</v>
      </c>
      <c r="H11" s="155">
        <v>12</v>
      </c>
      <c r="I11" s="155">
        <v>1</v>
      </c>
      <c r="J11" s="44">
        <f t="shared" ref="J11:J35" si="1">G11*H11*I11</f>
        <v>840000</v>
      </c>
      <c r="K11" s="151">
        <f t="shared" ref="K11:K19" si="2">J11*40%</f>
        <v>336000</v>
      </c>
      <c r="L11" s="167">
        <f t="shared" ref="L11:L19" si="3">J11</f>
        <v>840000</v>
      </c>
      <c r="M11" s="218"/>
      <c r="N11" s="219"/>
      <c r="P11" s="223">
        <v>50000000</v>
      </c>
      <c r="Q11" s="226">
        <v>400000</v>
      </c>
    </row>
    <row r="12" spans="1:17" s="155" customFormat="1" x14ac:dyDescent="0.3">
      <c r="B12" s="38"/>
      <c r="C12" s="38"/>
      <c r="D12" s="155" t="s">
        <v>251</v>
      </c>
      <c r="E12" s="4">
        <v>20000</v>
      </c>
      <c r="F12" s="179">
        <v>2</v>
      </c>
      <c r="G12" s="167">
        <f t="shared" si="0"/>
        <v>40000</v>
      </c>
      <c r="H12" s="155">
        <v>12</v>
      </c>
      <c r="I12" s="155">
        <v>1</v>
      </c>
      <c r="J12" s="44">
        <f t="shared" si="1"/>
        <v>480000</v>
      </c>
      <c r="K12" s="151">
        <f t="shared" si="2"/>
        <v>192000</v>
      </c>
      <c r="L12" s="167">
        <f t="shared" si="3"/>
        <v>480000</v>
      </c>
      <c r="M12" s="218"/>
      <c r="N12" s="219"/>
      <c r="P12" s="223">
        <v>60000000</v>
      </c>
      <c r="Q12" s="226">
        <v>500000</v>
      </c>
    </row>
    <row r="13" spans="1:17" s="155" customFormat="1" x14ac:dyDescent="0.3">
      <c r="B13" s="38"/>
      <c r="C13" s="38"/>
      <c r="D13" s="155" t="s">
        <v>252</v>
      </c>
      <c r="E13" s="112">
        <v>15000</v>
      </c>
      <c r="F13" s="179">
        <v>2</v>
      </c>
      <c r="G13" s="180">
        <f t="shared" si="0"/>
        <v>30000</v>
      </c>
      <c r="H13" s="166">
        <v>12</v>
      </c>
      <c r="I13" s="155">
        <v>1</v>
      </c>
      <c r="J13" s="44">
        <f t="shared" si="1"/>
        <v>360000</v>
      </c>
      <c r="K13" s="151">
        <f t="shared" si="2"/>
        <v>144000</v>
      </c>
      <c r="L13" s="167">
        <f t="shared" si="3"/>
        <v>360000</v>
      </c>
      <c r="M13" s="218"/>
      <c r="N13" s="219"/>
      <c r="P13" s="223">
        <v>70000000</v>
      </c>
      <c r="Q13" s="226">
        <v>600000</v>
      </c>
    </row>
    <row r="14" spans="1:17" s="155" customFormat="1" x14ac:dyDescent="0.3">
      <c r="B14" s="38"/>
      <c r="C14" s="38"/>
      <c r="D14" s="155" t="s">
        <v>253</v>
      </c>
      <c r="E14" s="4">
        <v>10000</v>
      </c>
      <c r="F14" s="179">
        <v>2</v>
      </c>
      <c r="G14" s="167">
        <f t="shared" si="0"/>
        <v>20000</v>
      </c>
      <c r="H14" s="155">
        <v>12</v>
      </c>
      <c r="I14" s="155">
        <v>1</v>
      </c>
      <c r="J14" s="44">
        <f t="shared" si="1"/>
        <v>240000</v>
      </c>
      <c r="K14" s="151">
        <f t="shared" si="2"/>
        <v>96000</v>
      </c>
      <c r="L14" s="167">
        <f t="shared" si="3"/>
        <v>240000</v>
      </c>
      <c r="M14" s="218"/>
      <c r="N14" s="219"/>
      <c r="P14" s="223">
        <v>80000000</v>
      </c>
      <c r="Q14" s="226">
        <v>750000</v>
      </c>
    </row>
    <row r="15" spans="1:17" s="155" customFormat="1" x14ac:dyDescent="0.3">
      <c r="B15" s="38"/>
      <c r="C15" s="38"/>
      <c r="D15" s="155" t="s">
        <v>158</v>
      </c>
      <c r="E15" s="4">
        <v>2500</v>
      </c>
      <c r="F15" s="179">
        <v>2</v>
      </c>
      <c r="G15" s="167">
        <f t="shared" si="0"/>
        <v>5000</v>
      </c>
      <c r="H15" s="155">
        <v>12</v>
      </c>
      <c r="I15" s="155">
        <v>1</v>
      </c>
      <c r="J15" s="44">
        <f t="shared" si="1"/>
        <v>60000</v>
      </c>
      <c r="K15" s="151">
        <f t="shared" si="2"/>
        <v>24000</v>
      </c>
      <c r="L15" s="167">
        <f t="shared" si="3"/>
        <v>60000</v>
      </c>
      <c r="M15" s="218"/>
      <c r="N15" s="219"/>
      <c r="P15" s="223">
        <v>90000000</v>
      </c>
      <c r="Q15" s="226">
        <v>875000</v>
      </c>
    </row>
    <row r="16" spans="1:17" s="155" customFormat="1" x14ac:dyDescent="0.3">
      <c r="B16" s="38"/>
      <c r="C16" s="38"/>
      <c r="D16" s="155" t="s">
        <v>156</v>
      </c>
      <c r="E16" s="4">
        <v>4000</v>
      </c>
      <c r="F16" s="179">
        <v>2</v>
      </c>
      <c r="G16" s="167">
        <f t="shared" si="0"/>
        <v>8000</v>
      </c>
      <c r="H16" s="155">
        <v>12</v>
      </c>
      <c r="I16" s="155">
        <v>1</v>
      </c>
      <c r="J16" s="44">
        <f t="shared" si="1"/>
        <v>96000</v>
      </c>
      <c r="K16" s="151">
        <f t="shared" si="2"/>
        <v>38400</v>
      </c>
      <c r="L16" s="167">
        <f t="shared" si="3"/>
        <v>96000</v>
      </c>
      <c r="M16" s="218"/>
      <c r="N16" s="219">
        <f>G16*H16</f>
        <v>96000</v>
      </c>
      <c r="P16" s="223">
        <v>100000000</v>
      </c>
      <c r="Q16" s="226">
        <v>1000000</v>
      </c>
    </row>
    <row r="17" spans="2:17" s="155" customFormat="1" x14ac:dyDescent="0.3">
      <c r="B17" s="38"/>
      <c r="C17" s="38"/>
      <c r="D17" s="155" t="s">
        <v>159</v>
      </c>
      <c r="E17" s="4">
        <v>3000</v>
      </c>
      <c r="F17" s="179">
        <v>2</v>
      </c>
      <c r="G17" s="167">
        <f t="shared" si="0"/>
        <v>6000</v>
      </c>
      <c r="H17" s="155">
        <v>12</v>
      </c>
      <c r="I17" s="155">
        <v>2</v>
      </c>
      <c r="J17" s="44">
        <f t="shared" si="1"/>
        <v>144000</v>
      </c>
      <c r="K17" s="151">
        <f t="shared" si="2"/>
        <v>57600</v>
      </c>
      <c r="L17" s="167">
        <f t="shared" si="3"/>
        <v>144000</v>
      </c>
      <c r="M17" s="218"/>
      <c r="N17" s="219"/>
      <c r="P17" s="223">
        <v>125000000</v>
      </c>
      <c r="Q17" s="226">
        <v>1250000</v>
      </c>
    </row>
    <row r="18" spans="2:17" s="155" customFormat="1" x14ac:dyDescent="0.3">
      <c r="B18" s="38"/>
      <c r="C18" s="38"/>
      <c r="D18" s="155" t="s">
        <v>164</v>
      </c>
      <c r="E18" s="43">
        <v>1500</v>
      </c>
      <c r="F18" s="179">
        <v>2</v>
      </c>
      <c r="G18" s="180">
        <f t="shared" si="0"/>
        <v>3000</v>
      </c>
      <c r="H18" s="166">
        <v>12</v>
      </c>
      <c r="I18" s="155">
        <v>3</v>
      </c>
      <c r="J18" s="44">
        <f t="shared" si="1"/>
        <v>108000</v>
      </c>
      <c r="K18" s="151">
        <f t="shared" si="2"/>
        <v>43200</v>
      </c>
      <c r="L18" s="167">
        <f t="shared" si="3"/>
        <v>108000</v>
      </c>
      <c r="M18" s="218"/>
      <c r="N18" s="219"/>
      <c r="P18" s="223">
        <v>150000000</v>
      </c>
      <c r="Q18" s="226">
        <v>1500000</v>
      </c>
    </row>
    <row r="19" spans="2:17" s="155" customFormat="1" x14ac:dyDescent="0.3">
      <c r="B19" s="38"/>
      <c r="C19" s="38"/>
      <c r="D19" s="155" t="s">
        <v>165</v>
      </c>
      <c r="E19" s="4">
        <v>1000</v>
      </c>
      <c r="F19" s="179">
        <v>2</v>
      </c>
      <c r="G19" s="167">
        <f t="shared" si="0"/>
        <v>2000</v>
      </c>
      <c r="H19" s="155">
        <v>12</v>
      </c>
      <c r="I19" s="155">
        <v>1</v>
      </c>
      <c r="J19" s="44">
        <f t="shared" si="1"/>
        <v>24000</v>
      </c>
      <c r="K19" s="151">
        <f t="shared" si="2"/>
        <v>9600</v>
      </c>
      <c r="L19" s="167">
        <f t="shared" si="3"/>
        <v>24000</v>
      </c>
      <c r="M19" s="218"/>
      <c r="N19" s="219"/>
      <c r="P19" s="223">
        <v>200000000</v>
      </c>
      <c r="Q19" s="226">
        <v>1750000</v>
      </c>
    </row>
    <row r="20" spans="2:17" s="155" customFormat="1" x14ac:dyDescent="0.3">
      <c r="B20" s="38"/>
      <c r="C20" s="38"/>
      <c r="E20" s="4"/>
      <c r="F20" s="179"/>
      <c r="G20" s="167">
        <f t="shared" si="0"/>
        <v>0</v>
      </c>
      <c r="H20" s="155">
        <v>12</v>
      </c>
      <c r="I20" s="155">
        <v>1</v>
      </c>
      <c r="J20" s="44">
        <f t="shared" si="1"/>
        <v>0</v>
      </c>
      <c r="K20" s="151"/>
      <c r="L20" s="167">
        <f>J20*2</f>
        <v>0</v>
      </c>
      <c r="M20" s="218"/>
      <c r="N20" s="219"/>
      <c r="P20" s="223">
        <v>250000000</v>
      </c>
      <c r="Q20" s="226">
        <v>2000000</v>
      </c>
    </row>
    <row r="21" spans="2:17" s="155" customFormat="1" x14ac:dyDescent="0.3">
      <c r="B21" s="38"/>
      <c r="C21" s="38"/>
      <c r="D21" s="157" t="s">
        <v>168</v>
      </c>
      <c r="E21" s="4"/>
      <c r="F21" s="179"/>
      <c r="G21" s="167">
        <f t="shared" si="0"/>
        <v>0</v>
      </c>
      <c r="H21" s="155">
        <v>12</v>
      </c>
      <c r="I21" s="155">
        <v>1</v>
      </c>
      <c r="J21" s="44">
        <f t="shared" si="1"/>
        <v>0</v>
      </c>
      <c r="K21" s="151"/>
      <c r="L21" s="167">
        <f>J21*2</f>
        <v>0</v>
      </c>
      <c r="M21" s="218"/>
      <c r="N21" s="219"/>
      <c r="P21" s="223">
        <v>300000000</v>
      </c>
      <c r="Q21" s="226">
        <v>2500000</v>
      </c>
    </row>
    <row r="22" spans="2:17" s="155" customFormat="1" x14ac:dyDescent="0.3">
      <c r="B22" s="38"/>
      <c r="C22" s="38"/>
      <c r="D22" s="155" t="s">
        <v>229</v>
      </c>
      <c r="E22" s="4"/>
      <c r="F22" s="179"/>
      <c r="G22" s="167">
        <f t="shared" si="0"/>
        <v>0</v>
      </c>
      <c r="H22" s="155">
        <v>12</v>
      </c>
      <c r="I22" s="155">
        <v>1</v>
      </c>
      <c r="J22" s="44">
        <f t="shared" si="1"/>
        <v>0</v>
      </c>
      <c r="K22" s="151"/>
      <c r="L22" s="167">
        <f>J22*2</f>
        <v>0</v>
      </c>
      <c r="M22" s="218"/>
      <c r="N22" s="219"/>
      <c r="P22" s="223">
        <v>400000000</v>
      </c>
      <c r="Q22" s="226">
        <v>3000000</v>
      </c>
    </row>
    <row r="23" spans="2:17" s="155" customFormat="1" x14ac:dyDescent="0.3">
      <c r="B23" s="38"/>
      <c r="C23" s="38"/>
      <c r="D23" s="155" t="s">
        <v>169</v>
      </c>
      <c r="E23" s="4">
        <v>2500</v>
      </c>
      <c r="F23" s="179">
        <v>2</v>
      </c>
      <c r="G23" s="167">
        <f t="shared" si="0"/>
        <v>5000</v>
      </c>
      <c r="H23" s="155">
        <v>12</v>
      </c>
      <c r="I23" s="155">
        <v>5</v>
      </c>
      <c r="J23" s="44">
        <f t="shared" si="1"/>
        <v>300000</v>
      </c>
      <c r="K23" s="151">
        <f>J23*40%</f>
        <v>120000</v>
      </c>
      <c r="L23" s="167">
        <f>J23</f>
        <v>300000</v>
      </c>
      <c r="M23" s="218">
        <f>G23*H23</f>
        <v>60000</v>
      </c>
      <c r="N23" s="219"/>
      <c r="P23" s="223">
        <v>500000000</v>
      </c>
      <c r="Q23" s="226">
        <v>4000000</v>
      </c>
    </row>
    <row r="24" spans="2:17" s="155" customFormat="1" x14ac:dyDescent="0.3">
      <c r="B24" s="38"/>
      <c r="C24" s="38"/>
      <c r="D24" s="172" t="s">
        <v>170</v>
      </c>
      <c r="E24" s="4">
        <v>500</v>
      </c>
      <c r="F24" s="179">
        <v>2</v>
      </c>
      <c r="G24" s="167">
        <f t="shared" si="0"/>
        <v>1000</v>
      </c>
      <c r="H24" s="155">
        <v>12</v>
      </c>
      <c r="I24" s="155">
        <v>5</v>
      </c>
      <c r="J24" s="44">
        <f t="shared" si="1"/>
        <v>60000</v>
      </c>
      <c r="K24" s="151">
        <f>J24*40%</f>
        <v>24000</v>
      </c>
      <c r="L24" s="167">
        <f>J24</f>
        <v>60000</v>
      </c>
      <c r="M24" s="218"/>
      <c r="N24" s="219">
        <f>G24*H24</f>
        <v>12000</v>
      </c>
      <c r="P24" s="223">
        <v>750000000</v>
      </c>
      <c r="Q24" s="226">
        <v>5000000</v>
      </c>
    </row>
    <row r="25" spans="2:17" s="155" customFormat="1" x14ac:dyDescent="0.3">
      <c r="B25" s="38"/>
      <c r="C25" s="38"/>
      <c r="D25" s="172" t="s">
        <v>171</v>
      </c>
      <c r="E25" s="4">
        <v>250</v>
      </c>
      <c r="F25" s="179">
        <v>2</v>
      </c>
      <c r="G25" s="167">
        <f t="shared" si="0"/>
        <v>500</v>
      </c>
      <c r="H25" s="155">
        <v>12</v>
      </c>
      <c r="I25" s="155">
        <v>1</v>
      </c>
      <c r="J25" s="44">
        <f t="shared" si="1"/>
        <v>6000</v>
      </c>
      <c r="K25" s="151">
        <f>J25*40%</f>
        <v>2400</v>
      </c>
      <c r="L25" s="167">
        <f>J25</f>
        <v>6000</v>
      </c>
      <c r="M25" s="218"/>
      <c r="N25" s="219"/>
      <c r="P25" s="223">
        <v>1000000000</v>
      </c>
      <c r="Q25" s="226">
        <v>10000000</v>
      </c>
    </row>
    <row r="26" spans="2:17" s="155" customFormat="1" x14ac:dyDescent="0.3">
      <c r="B26" s="38"/>
      <c r="C26" s="38"/>
      <c r="D26" s="172"/>
      <c r="E26" s="4"/>
      <c r="F26" s="179"/>
      <c r="G26" s="167">
        <f t="shared" si="0"/>
        <v>0</v>
      </c>
      <c r="H26" s="155">
        <v>12</v>
      </c>
      <c r="I26" s="155">
        <v>1</v>
      </c>
      <c r="J26" s="44">
        <f t="shared" si="1"/>
        <v>0</v>
      </c>
      <c r="K26" s="151"/>
      <c r="L26" s="167">
        <f>J26*2</f>
        <v>0</v>
      </c>
      <c r="M26" s="218"/>
      <c r="N26" s="219"/>
      <c r="P26" s="223">
        <v>2500000000</v>
      </c>
      <c r="Q26" s="226">
        <v>25000000</v>
      </c>
    </row>
    <row r="27" spans="2:17" s="155" customFormat="1" x14ac:dyDescent="0.3">
      <c r="B27" s="38"/>
      <c r="C27" s="38"/>
      <c r="D27" s="157" t="s">
        <v>186</v>
      </c>
      <c r="E27" s="4"/>
      <c r="F27" s="179"/>
      <c r="G27" s="167">
        <f t="shared" si="0"/>
        <v>0</v>
      </c>
      <c r="H27" s="155">
        <v>12</v>
      </c>
      <c r="I27" s="155">
        <v>1</v>
      </c>
      <c r="J27" s="44">
        <f t="shared" si="1"/>
        <v>0</v>
      </c>
      <c r="K27" s="151"/>
      <c r="L27" s="167">
        <f>J27*2</f>
        <v>0</v>
      </c>
      <c r="M27" s="218"/>
      <c r="N27" s="219"/>
    </row>
    <row r="28" spans="2:17" s="155" customFormat="1" x14ac:dyDescent="0.3">
      <c r="B28" s="38"/>
      <c r="C28" s="38"/>
      <c r="D28" s="155" t="s">
        <v>230</v>
      </c>
      <c r="E28" s="4"/>
      <c r="F28" s="179"/>
      <c r="G28" s="167">
        <f t="shared" si="0"/>
        <v>0</v>
      </c>
      <c r="H28" s="155">
        <v>12</v>
      </c>
      <c r="I28" s="155">
        <v>1</v>
      </c>
      <c r="J28" s="44">
        <f t="shared" si="1"/>
        <v>0</v>
      </c>
      <c r="K28" s="151"/>
      <c r="L28" s="167">
        <f>J28*2</f>
        <v>0</v>
      </c>
      <c r="M28" s="218"/>
      <c r="N28" s="219"/>
    </row>
    <row r="29" spans="2:17" s="155" customFormat="1" x14ac:dyDescent="0.3">
      <c r="B29" s="38"/>
      <c r="C29" s="38"/>
      <c r="D29" s="172" t="s">
        <v>172</v>
      </c>
      <c r="E29" s="112">
        <v>4000</v>
      </c>
      <c r="F29" s="179">
        <v>2</v>
      </c>
      <c r="G29" s="174">
        <f t="shared" si="0"/>
        <v>8000</v>
      </c>
      <c r="H29" s="172">
        <v>12</v>
      </c>
      <c r="I29" s="155">
        <v>2</v>
      </c>
      <c r="J29" s="44">
        <f t="shared" si="1"/>
        <v>192000</v>
      </c>
      <c r="K29" s="151">
        <f>J29*40%</f>
        <v>76800</v>
      </c>
      <c r="L29" s="167">
        <f>J29</f>
        <v>192000</v>
      </c>
      <c r="M29" s="218"/>
      <c r="N29" s="219">
        <f>G29*H29</f>
        <v>96000</v>
      </c>
    </row>
    <row r="30" spans="2:17" s="155" customFormat="1" x14ac:dyDescent="0.3">
      <c r="B30" s="38"/>
      <c r="C30" s="38"/>
      <c r="D30" s="172" t="s">
        <v>174</v>
      </c>
      <c r="E30" s="112">
        <v>2500</v>
      </c>
      <c r="F30" s="179">
        <v>2</v>
      </c>
      <c r="G30" s="167">
        <f t="shared" si="0"/>
        <v>5000</v>
      </c>
      <c r="H30" s="155">
        <v>12</v>
      </c>
      <c r="I30" s="155">
        <v>2</v>
      </c>
      <c r="J30" s="44">
        <f t="shared" si="1"/>
        <v>120000</v>
      </c>
      <c r="K30" s="151">
        <f>J30*40%</f>
        <v>48000</v>
      </c>
      <c r="L30" s="167">
        <f>J30</f>
        <v>120000</v>
      </c>
      <c r="M30" s="218"/>
      <c r="N30" s="219"/>
    </row>
    <row r="31" spans="2:17" s="155" customFormat="1" x14ac:dyDescent="0.3">
      <c r="B31" s="38"/>
      <c r="C31" s="38"/>
      <c r="D31" s="172" t="s">
        <v>175</v>
      </c>
      <c r="E31" s="112">
        <v>3000</v>
      </c>
      <c r="F31" s="179">
        <v>2</v>
      </c>
      <c r="G31" s="167">
        <f t="shared" si="0"/>
        <v>6000</v>
      </c>
      <c r="H31" s="155">
        <v>12</v>
      </c>
      <c r="I31" s="155">
        <v>2</v>
      </c>
      <c r="J31" s="44">
        <f t="shared" si="1"/>
        <v>144000</v>
      </c>
      <c r="K31" s="151">
        <f>J31*40%</f>
        <v>57600</v>
      </c>
      <c r="L31" s="167">
        <f>J31</f>
        <v>144000</v>
      </c>
      <c r="M31" s="218"/>
      <c r="N31" s="219"/>
    </row>
    <row r="32" spans="2:17" s="155" customFormat="1" x14ac:dyDescent="0.3">
      <c r="B32" s="38"/>
      <c r="C32" s="38"/>
      <c r="D32" s="172" t="s">
        <v>173</v>
      </c>
      <c r="E32" s="112">
        <v>2000</v>
      </c>
      <c r="F32" s="179">
        <v>2</v>
      </c>
      <c r="G32" s="167">
        <f t="shared" si="0"/>
        <v>4000</v>
      </c>
      <c r="H32" s="155">
        <v>12</v>
      </c>
      <c r="I32" s="155">
        <v>2</v>
      </c>
      <c r="J32" s="44">
        <f t="shared" si="1"/>
        <v>96000</v>
      </c>
      <c r="K32" s="151">
        <f>J32*40%</f>
        <v>38400</v>
      </c>
      <c r="L32" s="167">
        <f>J32</f>
        <v>96000</v>
      </c>
      <c r="M32" s="218"/>
      <c r="N32" s="219"/>
    </row>
    <row r="33" spans="2:14" s="155" customFormat="1" x14ac:dyDescent="0.3">
      <c r="B33" s="38"/>
      <c r="C33" s="38"/>
      <c r="D33" s="172"/>
      <c r="E33" s="112"/>
      <c r="G33" s="167">
        <f t="shared" si="0"/>
        <v>0</v>
      </c>
      <c r="H33" s="155">
        <v>12</v>
      </c>
      <c r="I33" s="155">
        <v>1</v>
      </c>
      <c r="J33" s="44">
        <f t="shared" si="1"/>
        <v>0</v>
      </c>
      <c r="K33" s="151"/>
      <c r="L33" s="167">
        <f>J33*2</f>
        <v>0</v>
      </c>
      <c r="M33" s="218"/>
      <c r="N33" s="219"/>
    </row>
    <row r="34" spans="2:14" s="155" customFormat="1" x14ac:dyDescent="0.3">
      <c r="B34" s="38"/>
      <c r="C34" s="38"/>
      <c r="D34" s="167"/>
      <c r="E34" s="115"/>
      <c r="G34" s="167">
        <f t="shared" si="0"/>
        <v>0</v>
      </c>
      <c r="J34" s="44">
        <f t="shared" si="1"/>
        <v>0</v>
      </c>
      <c r="K34" s="151"/>
      <c r="L34" s="180"/>
      <c r="M34" s="221"/>
      <c r="N34" s="221"/>
    </row>
    <row r="35" spans="2:14" s="155" customFormat="1" x14ac:dyDescent="0.3">
      <c r="B35" s="38"/>
      <c r="C35" s="38"/>
      <c r="D35" s="172"/>
      <c r="E35" s="112"/>
      <c r="G35" s="167">
        <f t="shared" si="0"/>
        <v>0</v>
      </c>
      <c r="J35" s="44">
        <f t="shared" si="1"/>
        <v>0</v>
      </c>
      <c r="K35" s="151"/>
      <c r="L35" s="180"/>
      <c r="M35" s="221"/>
      <c r="N35" s="221"/>
    </row>
    <row r="36" spans="2:14" x14ac:dyDescent="0.3">
      <c r="B36" s="38" t="s">
        <v>234</v>
      </c>
      <c r="C36" s="220">
        <v>42917</v>
      </c>
      <c r="D36" s="49" t="s">
        <v>254</v>
      </c>
      <c r="E36" s="12"/>
      <c r="F36" s="162"/>
      <c r="G36" s="162"/>
      <c r="H36" s="13"/>
      <c r="I36" s="13"/>
      <c r="J36" s="97"/>
      <c r="K36" s="153"/>
      <c r="L36" s="112"/>
      <c r="M36" s="221"/>
      <c r="N36" s="221"/>
    </row>
    <row r="37" spans="2:14" x14ac:dyDescent="0.3">
      <c r="D37" s="63" t="s">
        <v>228</v>
      </c>
      <c r="E37" s="12"/>
      <c r="F37" s="162"/>
      <c r="G37" s="162"/>
      <c r="H37" s="13"/>
      <c r="I37" s="13"/>
      <c r="J37" s="97"/>
      <c r="K37" s="153"/>
      <c r="L37" s="112"/>
      <c r="M37" s="221"/>
      <c r="N37" s="221"/>
    </row>
    <row r="38" spans="2:14" x14ac:dyDescent="0.3">
      <c r="D38" s="1" t="s">
        <v>166</v>
      </c>
      <c r="J38" s="44"/>
      <c r="K38" s="151"/>
      <c r="L38" s="166"/>
      <c r="M38" s="221"/>
      <c r="N38" s="221"/>
    </row>
    <row r="39" spans="2:14" x14ac:dyDescent="0.3">
      <c r="D39" s="3" t="s">
        <v>167</v>
      </c>
      <c r="E39" s="1"/>
      <c r="J39" s="44"/>
      <c r="K39" s="151"/>
      <c r="L39" s="166"/>
      <c r="M39" s="221"/>
      <c r="N39" s="221"/>
    </row>
    <row r="40" spans="2:14" x14ac:dyDescent="0.3">
      <c r="D40" s="155" t="s">
        <v>249</v>
      </c>
      <c r="E40" s="4">
        <v>50000</v>
      </c>
      <c r="F40" s="179">
        <v>1</v>
      </c>
      <c r="G40" s="167">
        <f>E40*F40</f>
        <v>50000</v>
      </c>
      <c r="H40" s="1">
        <v>12</v>
      </c>
      <c r="I40" s="1">
        <v>1</v>
      </c>
      <c r="J40" s="44">
        <f>G40*H40*I40</f>
        <v>600000</v>
      </c>
      <c r="K40" s="151">
        <f>J40*40%</f>
        <v>240000</v>
      </c>
      <c r="L40" s="167">
        <f t="shared" ref="L40:L49" si="4">J40</f>
        <v>600000</v>
      </c>
      <c r="M40" s="218"/>
      <c r="N40" s="219"/>
    </row>
    <row r="41" spans="2:14" x14ac:dyDescent="0.3">
      <c r="D41" s="155" t="s">
        <v>250</v>
      </c>
      <c r="E41" s="4">
        <v>35000</v>
      </c>
      <c r="F41" s="179">
        <v>1</v>
      </c>
      <c r="G41" s="167">
        <f t="shared" ref="G41:G94" si="5">E41*F41</f>
        <v>35000</v>
      </c>
      <c r="H41" s="1">
        <v>12</v>
      </c>
      <c r="I41" s="1">
        <v>1</v>
      </c>
      <c r="J41" s="44">
        <f t="shared" ref="J41:J94" si="6">G41*H41*I41</f>
        <v>420000</v>
      </c>
      <c r="K41" s="151">
        <f t="shared" ref="K41:K49" si="7">J41*40%</f>
        <v>168000</v>
      </c>
      <c r="L41" s="167">
        <f t="shared" si="4"/>
        <v>420000</v>
      </c>
      <c r="M41" s="218"/>
      <c r="N41" s="219"/>
    </row>
    <row r="42" spans="2:14" x14ac:dyDescent="0.3">
      <c r="D42" s="155" t="s">
        <v>251</v>
      </c>
      <c r="E42" s="4">
        <v>20000</v>
      </c>
      <c r="F42" s="179">
        <v>1</v>
      </c>
      <c r="G42" s="167">
        <f t="shared" si="5"/>
        <v>20000</v>
      </c>
      <c r="H42" s="1">
        <v>12</v>
      </c>
      <c r="I42" s="1">
        <v>1</v>
      </c>
      <c r="J42" s="44">
        <f t="shared" si="6"/>
        <v>240000</v>
      </c>
      <c r="K42" s="151">
        <f t="shared" si="7"/>
        <v>96000</v>
      </c>
      <c r="L42" s="167">
        <f t="shared" si="4"/>
        <v>240000</v>
      </c>
      <c r="M42" s="218"/>
      <c r="N42" s="219"/>
    </row>
    <row r="43" spans="2:14" x14ac:dyDescent="0.3">
      <c r="D43" s="155" t="s">
        <v>252</v>
      </c>
      <c r="E43" s="112">
        <v>15000</v>
      </c>
      <c r="F43" s="179">
        <v>1</v>
      </c>
      <c r="G43" s="167">
        <f t="shared" si="5"/>
        <v>15000</v>
      </c>
      <c r="H43" s="1">
        <v>12</v>
      </c>
      <c r="I43" s="1">
        <v>1</v>
      </c>
      <c r="J43" s="44">
        <f t="shared" si="6"/>
        <v>180000</v>
      </c>
      <c r="K43" s="151">
        <f t="shared" si="7"/>
        <v>72000</v>
      </c>
      <c r="L43" s="167">
        <f t="shared" si="4"/>
        <v>180000</v>
      </c>
      <c r="M43" s="218"/>
      <c r="N43" s="219">
        <f>G43*H43</f>
        <v>180000</v>
      </c>
    </row>
    <row r="44" spans="2:14" x14ac:dyDescent="0.3">
      <c r="D44" s="155" t="s">
        <v>253</v>
      </c>
      <c r="E44" s="4">
        <v>10000</v>
      </c>
      <c r="F44" s="179">
        <v>1</v>
      </c>
      <c r="G44" s="167">
        <f t="shared" si="5"/>
        <v>10000</v>
      </c>
      <c r="H44" s="1">
        <v>12</v>
      </c>
      <c r="I44" s="1">
        <v>1</v>
      </c>
      <c r="J44" s="44">
        <f t="shared" si="6"/>
        <v>120000</v>
      </c>
      <c r="K44" s="151">
        <f t="shared" si="7"/>
        <v>48000</v>
      </c>
      <c r="L44" s="167">
        <f t="shared" si="4"/>
        <v>120000</v>
      </c>
      <c r="M44" s="218"/>
      <c r="N44" s="219"/>
    </row>
    <row r="45" spans="2:14" x14ac:dyDescent="0.3">
      <c r="D45" s="155" t="s">
        <v>158</v>
      </c>
      <c r="E45" s="4">
        <v>2500</v>
      </c>
      <c r="F45" s="179">
        <v>1</v>
      </c>
      <c r="G45" s="167">
        <f t="shared" si="5"/>
        <v>2500</v>
      </c>
      <c r="H45" s="1">
        <v>12</v>
      </c>
      <c r="I45" s="1">
        <v>1</v>
      </c>
      <c r="J45" s="44">
        <f t="shared" si="6"/>
        <v>30000</v>
      </c>
      <c r="K45" s="151">
        <f t="shared" si="7"/>
        <v>12000</v>
      </c>
      <c r="L45" s="167">
        <f t="shared" si="4"/>
        <v>30000</v>
      </c>
      <c r="M45" s="218"/>
      <c r="N45" s="219"/>
    </row>
    <row r="46" spans="2:14" x14ac:dyDescent="0.3">
      <c r="D46" s="155" t="s">
        <v>156</v>
      </c>
      <c r="E46" s="4">
        <v>4000</v>
      </c>
      <c r="F46" s="179">
        <v>1</v>
      </c>
      <c r="G46" s="167">
        <f t="shared" si="5"/>
        <v>4000</v>
      </c>
      <c r="H46" s="1">
        <v>12</v>
      </c>
      <c r="I46" s="1">
        <v>1</v>
      </c>
      <c r="J46" s="44">
        <f t="shared" si="6"/>
        <v>48000</v>
      </c>
      <c r="K46" s="151">
        <f t="shared" si="7"/>
        <v>19200</v>
      </c>
      <c r="L46" s="167">
        <f t="shared" si="4"/>
        <v>48000</v>
      </c>
      <c r="M46" s="218"/>
      <c r="N46" s="219"/>
    </row>
    <row r="47" spans="2:14" x14ac:dyDescent="0.3">
      <c r="D47" s="155" t="s">
        <v>159</v>
      </c>
      <c r="E47" s="4">
        <v>3000</v>
      </c>
      <c r="F47" s="179">
        <v>1</v>
      </c>
      <c r="G47" s="167">
        <f t="shared" si="5"/>
        <v>3000</v>
      </c>
      <c r="H47" s="1">
        <v>12</v>
      </c>
      <c r="I47" s="1">
        <v>2</v>
      </c>
      <c r="J47" s="44">
        <f t="shared" si="6"/>
        <v>72000</v>
      </c>
      <c r="K47" s="151">
        <f t="shared" si="7"/>
        <v>28800</v>
      </c>
      <c r="L47" s="167">
        <f t="shared" si="4"/>
        <v>72000</v>
      </c>
      <c r="M47" s="218"/>
      <c r="N47" s="219">
        <f>G47*H47</f>
        <v>36000</v>
      </c>
    </row>
    <row r="48" spans="2:14" x14ac:dyDescent="0.3">
      <c r="D48" s="155" t="s">
        <v>164</v>
      </c>
      <c r="E48" s="43">
        <v>1500</v>
      </c>
      <c r="F48" s="179">
        <v>1</v>
      </c>
      <c r="G48" s="167">
        <f t="shared" si="5"/>
        <v>1500</v>
      </c>
      <c r="H48" s="1">
        <v>12</v>
      </c>
      <c r="I48" s="1">
        <v>3</v>
      </c>
      <c r="J48" s="44">
        <f t="shared" si="6"/>
        <v>54000</v>
      </c>
      <c r="K48" s="151">
        <f t="shared" si="7"/>
        <v>21600</v>
      </c>
      <c r="L48" s="167">
        <f t="shared" si="4"/>
        <v>54000</v>
      </c>
      <c r="M48" s="218"/>
      <c r="N48" s="219"/>
    </row>
    <row r="49" spans="4:14" x14ac:dyDescent="0.3">
      <c r="D49" s="155" t="s">
        <v>165</v>
      </c>
      <c r="E49" s="4">
        <v>1000</v>
      </c>
      <c r="F49" s="179">
        <v>1</v>
      </c>
      <c r="G49" s="167">
        <f t="shared" si="5"/>
        <v>1000</v>
      </c>
      <c r="H49" s="1">
        <v>12</v>
      </c>
      <c r="I49" s="1">
        <v>1</v>
      </c>
      <c r="J49" s="44">
        <f t="shared" si="6"/>
        <v>12000</v>
      </c>
      <c r="K49" s="151">
        <f t="shared" si="7"/>
        <v>4800</v>
      </c>
      <c r="L49" s="167">
        <f t="shared" si="4"/>
        <v>12000</v>
      </c>
      <c r="M49" s="218"/>
      <c r="N49" s="219"/>
    </row>
    <row r="50" spans="4:14" x14ac:dyDescent="0.3">
      <c r="F50" s="179"/>
      <c r="G50" s="167">
        <f t="shared" si="5"/>
        <v>0</v>
      </c>
      <c r="H50" s="1">
        <v>12</v>
      </c>
      <c r="I50" s="1">
        <v>1</v>
      </c>
      <c r="J50" s="44">
        <f t="shared" si="6"/>
        <v>0</v>
      </c>
      <c r="K50" s="151"/>
      <c r="L50" s="45">
        <f>J50*2</f>
        <v>0</v>
      </c>
      <c r="M50" s="218"/>
      <c r="N50" s="219"/>
    </row>
    <row r="51" spans="4:14" x14ac:dyDescent="0.3">
      <c r="D51" s="3" t="s">
        <v>168</v>
      </c>
      <c r="F51" s="179"/>
      <c r="G51" s="167">
        <f t="shared" si="5"/>
        <v>0</v>
      </c>
      <c r="H51" s="1">
        <v>12</v>
      </c>
      <c r="I51" s="1">
        <v>1</v>
      </c>
      <c r="J51" s="44">
        <f t="shared" si="6"/>
        <v>0</v>
      </c>
      <c r="K51" s="151"/>
      <c r="L51" s="45">
        <f>J51*2</f>
        <v>0</v>
      </c>
      <c r="M51" s="218"/>
      <c r="N51" s="219"/>
    </row>
    <row r="52" spans="4:14" x14ac:dyDescent="0.3">
      <c r="D52" s="155" t="s">
        <v>229</v>
      </c>
      <c r="F52" s="179"/>
      <c r="G52" s="167">
        <f t="shared" si="5"/>
        <v>0</v>
      </c>
      <c r="H52" s="1">
        <v>12</v>
      </c>
      <c r="I52" s="1">
        <v>1</v>
      </c>
      <c r="J52" s="44">
        <f t="shared" si="6"/>
        <v>0</v>
      </c>
      <c r="K52" s="151"/>
      <c r="L52" s="45">
        <f>J52*2</f>
        <v>0</v>
      </c>
      <c r="M52" s="218"/>
      <c r="N52" s="219"/>
    </row>
    <row r="53" spans="4:14" x14ac:dyDescent="0.3">
      <c r="D53" s="1" t="s">
        <v>169</v>
      </c>
      <c r="E53" s="4">
        <v>2500</v>
      </c>
      <c r="F53" s="179">
        <v>1</v>
      </c>
      <c r="G53" s="167">
        <f t="shared" si="5"/>
        <v>2500</v>
      </c>
      <c r="H53" s="1">
        <v>12</v>
      </c>
      <c r="I53" s="1">
        <v>5</v>
      </c>
      <c r="J53" s="44">
        <f t="shared" si="6"/>
        <v>150000</v>
      </c>
      <c r="K53" s="151">
        <f>J53*40%</f>
        <v>60000</v>
      </c>
      <c r="L53" s="167">
        <f>J53</f>
        <v>150000</v>
      </c>
      <c r="M53" s="218"/>
      <c r="N53" s="219">
        <f>G53*H53</f>
        <v>30000</v>
      </c>
    </row>
    <row r="54" spans="4:14" x14ac:dyDescent="0.3">
      <c r="D54" s="111" t="s">
        <v>170</v>
      </c>
      <c r="E54" s="4">
        <v>500</v>
      </c>
      <c r="F54" s="179">
        <v>1</v>
      </c>
      <c r="G54" s="167">
        <f t="shared" si="5"/>
        <v>500</v>
      </c>
      <c r="H54" s="1">
        <v>12</v>
      </c>
      <c r="I54" s="1">
        <v>5</v>
      </c>
      <c r="J54" s="44">
        <f t="shared" si="6"/>
        <v>30000</v>
      </c>
      <c r="K54" s="151">
        <f>J54*40%</f>
        <v>12000</v>
      </c>
      <c r="L54" s="167">
        <f>J54</f>
        <v>30000</v>
      </c>
      <c r="M54" s="218"/>
      <c r="N54" s="219"/>
    </row>
    <row r="55" spans="4:14" x14ac:dyDescent="0.3">
      <c r="D55" s="111" t="s">
        <v>171</v>
      </c>
      <c r="E55" s="4">
        <v>250</v>
      </c>
      <c r="F55" s="179">
        <v>1</v>
      </c>
      <c r="G55" s="167">
        <f t="shared" si="5"/>
        <v>250</v>
      </c>
      <c r="H55" s="1">
        <v>12</v>
      </c>
      <c r="I55" s="1">
        <v>1</v>
      </c>
      <c r="J55" s="44">
        <f t="shared" si="6"/>
        <v>3000</v>
      </c>
      <c r="K55" s="151">
        <f>J55*40%</f>
        <v>1200</v>
      </c>
      <c r="L55" s="167">
        <f>J55</f>
        <v>3000</v>
      </c>
      <c r="M55" s="218">
        <f>G55*H55</f>
        <v>3000</v>
      </c>
      <c r="N55" s="219"/>
    </row>
    <row r="56" spans="4:14" x14ac:dyDescent="0.3">
      <c r="D56" s="111"/>
      <c r="F56" s="179"/>
      <c r="G56" s="167">
        <f t="shared" si="5"/>
        <v>0</v>
      </c>
      <c r="H56" s="1">
        <v>12</v>
      </c>
      <c r="I56" s="1">
        <v>1</v>
      </c>
      <c r="J56" s="44">
        <f t="shared" si="6"/>
        <v>0</v>
      </c>
      <c r="K56" s="151"/>
      <c r="L56" s="45">
        <f t="shared" ref="L56:L63" si="8">J56*2</f>
        <v>0</v>
      </c>
      <c r="M56" s="218"/>
      <c r="N56" s="219"/>
    </row>
    <row r="57" spans="4:14" x14ac:dyDescent="0.3">
      <c r="D57" s="3" t="s">
        <v>186</v>
      </c>
      <c r="F57" s="179"/>
      <c r="G57" s="167">
        <f t="shared" si="5"/>
        <v>0</v>
      </c>
      <c r="H57" s="1">
        <v>12</v>
      </c>
      <c r="I57" s="1">
        <v>1</v>
      </c>
      <c r="J57" s="44">
        <f t="shared" si="6"/>
        <v>0</v>
      </c>
      <c r="K57" s="151"/>
      <c r="L57" s="45">
        <f t="shared" si="8"/>
        <v>0</v>
      </c>
      <c r="M57" s="218"/>
      <c r="N57" s="219"/>
    </row>
    <row r="58" spans="4:14" x14ac:dyDescent="0.3">
      <c r="D58" s="155" t="s">
        <v>230</v>
      </c>
      <c r="F58" s="179"/>
      <c r="G58" s="167">
        <f t="shared" si="5"/>
        <v>0</v>
      </c>
      <c r="H58" s="1">
        <v>12</v>
      </c>
      <c r="I58" s="1">
        <v>1</v>
      </c>
      <c r="J58" s="44">
        <f t="shared" si="6"/>
        <v>0</v>
      </c>
      <c r="K58" s="151"/>
      <c r="L58" s="45">
        <f t="shared" si="8"/>
        <v>0</v>
      </c>
      <c r="M58" s="218"/>
      <c r="N58" s="219"/>
    </row>
    <row r="59" spans="4:14" x14ac:dyDescent="0.3">
      <c r="D59" s="111" t="s">
        <v>172</v>
      </c>
      <c r="E59" s="112">
        <v>4000</v>
      </c>
      <c r="F59" s="179">
        <v>1</v>
      </c>
      <c r="G59" s="167">
        <f t="shared" si="5"/>
        <v>4000</v>
      </c>
      <c r="H59" s="1">
        <v>12</v>
      </c>
      <c r="I59" s="1">
        <v>2</v>
      </c>
      <c r="J59" s="44">
        <f t="shared" si="6"/>
        <v>96000</v>
      </c>
      <c r="K59" s="151">
        <f>J59*40%</f>
        <v>38400</v>
      </c>
      <c r="L59" s="45">
        <f t="shared" si="8"/>
        <v>192000</v>
      </c>
      <c r="M59" s="218"/>
      <c r="N59" s="219"/>
    </row>
    <row r="60" spans="4:14" x14ac:dyDescent="0.3">
      <c r="D60" s="111" t="s">
        <v>174</v>
      </c>
      <c r="E60" s="112">
        <v>2500</v>
      </c>
      <c r="F60" s="179">
        <v>1</v>
      </c>
      <c r="G60" s="167">
        <f t="shared" si="5"/>
        <v>2500</v>
      </c>
      <c r="H60" s="1">
        <v>12</v>
      </c>
      <c r="I60" s="1">
        <v>2</v>
      </c>
      <c r="J60" s="44">
        <f t="shared" si="6"/>
        <v>60000</v>
      </c>
      <c r="K60" s="151">
        <f>J60*40%</f>
        <v>24000</v>
      </c>
      <c r="L60" s="45">
        <f t="shared" si="8"/>
        <v>120000</v>
      </c>
      <c r="M60" s="218"/>
      <c r="N60" s="219"/>
    </row>
    <row r="61" spans="4:14" x14ac:dyDescent="0.3">
      <c r="D61" s="111" t="s">
        <v>175</v>
      </c>
      <c r="E61" s="112">
        <v>3000</v>
      </c>
      <c r="F61" s="179">
        <v>1</v>
      </c>
      <c r="G61" s="167">
        <f t="shared" si="5"/>
        <v>3000</v>
      </c>
      <c r="H61" s="1">
        <v>12</v>
      </c>
      <c r="I61" s="1">
        <v>2</v>
      </c>
      <c r="J61" s="44">
        <f t="shared" si="6"/>
        <v>72000</v>
      </c>
      <c r="K61" s="151">
        <f>J61*40%</f>
        <v>28800</v>
      </c>
      <c r="L61" s="45">
        <f t="shared" si="8"/>
        <v>144000</v>
      </c>
      <c r="M61" s="218"/>
      <c r="N61" s="219"/>
    </row>
    <row r="62" spans="4:14" x14ac:dyDescent="0.3">
      <c r="D62" s="111" t="s">
        <v>173</v>
      </c>
      <c r="E62" s="112">
        <v>2000</v>
      </c>
      <c r="F62" s="179">
        <v>1</v>
      </c>
      <c r="G62" s="167">
        <f t="shared" si="5"/>
        <v>2000</v>
      </c>
      <c r="H62" s="1">
        <v>12</v>
      </c>
      <c r="I62" s="1">
        <v>2</v>
      </c>
      <c r="J62" s="44">
        <f t="shared" si="6"/>
        <v>48000</v>
      </c>
      <c r="K62" s="151">
        <f>J62*40%</f>
        <v>19200</v>
      </c>
      <c r="L62" s="45">
        <f t="shared" si="8"/>
        <v>96000</v>
      </c>
      <c r="M62" s="218"/>
      <c r="N62" s="219"/>
    </row>
    <row r="63" spans="4:14" x14ac:dyDescent="0.3">
      <c r="D63" s="111"/>
      <c r="E63" s="112"/>
      <c r="G63" s="167">
        <f t="shared" si="5"/>
        <v>0</v>
      </c>
      <c r="H63" s="1">
        <v>12</v>
      </c>
      <c r="I63" s="1">
        <v>1</v>
      </c>
      <c r="J63" s="44">
        <f t="shared" si="6"/>
        <v>0</v>
      </c>
      <c r="K63" s="151"/>
      <c r="L63" s="45">
        <f t="shared" si="8"/>
        <v>0</v>
      </c>
      <c r="M63" s="218"/>
      <c r="N63" s="219"/>
    </row>
    <row r="64" spans="4:14" x14ac:dyDescent="0.3">
      <c r="D64" s="167"/>
      <c r="E64" s="115"/>
      <c r="G64" s="167">
        <f t="shared" si="5"/>
        <v>0</v>
      </c>
      <c r="J64" s="44">
        <f t="shared" si="6"/>
        <v>0</v>
      </c>
      <c r="K64" s="151"/>
      <c r="L64" s="180"/>
      <c r="M64" s="221"/>
      <c r="N64" s="221"/>
    </row>
    <row r="65" spans="2:14" x14ac:dyDescent="0.3">
      <c r="D65" s="111"/>
      <c r="E65" s="112"/>
      <c r="G65" s="167">
        <f t="shared" si="5"/>
        <v>0</v>
      </c>
      <c r="J65" s="44">
        <f t="shared" si="6"/>
        <v>0</v>
      </c>
      <c r="K65" s="151"/>
      <c r="L65" s="180"/>
      <c r="M65" s="221"/>
      <c r="N65" s="221"/>
    </row>
    <row r="66" spans="2:14" x14ac:dyDescent="0.3">
      <c r="B66" s="38" t="s">
        <v>235</v>
      </c>
      <c r="C66" s="220">
        <v>42675</v>
      </c>
      <c r="D66" s="168" t="s">
        <v>178</v>
      </c>
      <c r="E66" s="12"/>
      <c r="F66" s="162"/>
      <c r="G66" s="167">
        <f t="shared" si="5"/>
        <v>0</v>
      </c>
      <c r="H66" s="162"/>
      <c r="I66" s="162"/>
      <c r="J66" s="44">
        <f t="shared" si="6"/>
        <v>0</v>
      </c>
      <c r="K66" s="151"/>
      <c r="L66" s="112"/>
      <c r="M66" s="221"/>
      <c r="N66" s="221"/>
    </row>
    <row r="67" spans="2:14" x14ac:dyDescent="0.3">
      <c r="D67" s="169" t="s">
        <v>185</v>
      </c>
      <c r="E67" s="12"/>
      <c r="F67" s="162"/>
      <c r="G67" s="167">
        <f t="shared" si="5"/>
        <v>0</v>
      </c>
      <c r="H67" s="162"/>
      <c r="I67" s="162"/>
      <c r="J67" s="44">
        <f t="shared" si="6"/>
        <v>0</v>
      </c>
      <c r="K67" s="151"/>
      <c r="L67" s="112"/>
      <c r="M67" s="221"/>
      <c r="N67" s="221"/>
    </row>
    <row r="68" spans="2:14" x14ac:dyDescent="0.3">
      <c r="D68" s="155" t="s">
        <v>166</v>
      </c>
      <c r="G68" s="167">
        <f t="shared" si="5"/>
        <v>0</v>
      </c>
      <c r="H68" s="155"/>
      <c r="I68" s="155"/>
      <c r="J68" s="44">
        <f t="shared" si="6"/>
        <v>0</v>
      </c>
      <c r="K68" s="151"/>
      <c r="L68" s="166"/>
      <c r="M68" s="221"/>
      <c r="N68" s="221"/>
    </row>
    <row r="69" spans="2:14" x14ac:dyDescent="0.3">
      <c r="D69" s="157" t="s">
        <v>167</v>
      </c>
      <c r="E69" s="155"/>
      <c r="G69" s="167">
        <f t="shared" si="5"/>
        <v>0</v>
      </c>
      <c r="H69" s="155"/>
      <c r="I69" s="155"/>
      <c r="J69" s="44">
        <f t="shared" si="6"/>
        <v>0</v>
      </c>
      <c r="K69" s="151"/>
      <c r="L69" s="166"/>
      <c r="M69" s="221"/>
      <c r="N69" s="221"/>
    </row>
    <row r="70" spans="2:14" x14ac:dyDescent="0.3">
      <c r="D70" s="155" t="s">
        <v>249</v>
      </c>
      <c r="E70" s="4">
        <v>50000</v>
      </c>
      <c r="F70" s="179">
        <v>0.5</v>
      </c>
      <c r="G70" s="167">
        <f t="shared" si="5"/>
        <v>25000</v>
      </c>
      <c r="H70" s="155">
        <v>12</v>
      </c>
      <c r="I70" s="155">
        <v>1</v>
      </c>
      <c r="J70" s="44">
        <f t="shared" si="6"/>
        <v>300000</v>
      </c>
      <c r="K70" s="151">
        <f t="shared" ref="K70:K79" si="9">J70*40%</f>
        <v>120000</v>
      </c>
      <c r="L70" s="167">
        <f t="shared" ref="L70:L79" si="10">J70</f>
        <v>300000</v>
      </c>
      <c r="M70" s="218"/>
      <c r="N70" s="219">
        <f>G70*H70</f>
        <v>300000</v>
      </c>
    </row>
    <row r="71" spans="2:14" x14ac:dyDescent="0.3">
      <c r="D71" s="155" t="s">
        <v>250</v>
      </c>
      <c r="E71" s="4">
        <v>35000</v>
      </c>
      <c r="F71" s="179">
        <v>0.5</v>
      </c>
      <c r="G71" s="167">
        <f t="shared" si="5"/>
        <v>17500</v>
      </c>
      <c r="H71" s="155">
        <v>12</v>
      </c>
      <c r="I71" s="155">
        <v>1</v>
      </c>
      <c r="J71" s="44">
        <f t="shared" si="6"/>
        <v>210000</v>
      </c>
      <c r="K71" s="151">
        <f t="shared" si="9"/>
        <v>84000</v>
      </c>
      <c r="L71" s="167">
        <f t="shared" si="10"/>
        <v>210000</v>
      </c>
      <c r="M71" s="218"/>
      <c r="N71" s="219"/>
    </row>
    <row r="72" spans="2:14" x14ac:dyDescent="0.3">
      <c r="D72" s="155" t="s">
        <v>251</v>
      </c>
      <c r="E72" s="4">
        <v>20000</v>
      </c>
      <c r="F72" s="179">
        <v>0.5</v>
      </c>
      <c r="G72" s="167">
        <f t="shared" si="5"/>
        <v>10000</v>
      </c>
      <c r="H72" s="155">
        <v>12</v>
      </c>
      <c r="I72" s="155">
        <v>1</v>
      </c>
      <c r="J72" s="44">
        <f t="shared" si="6"/>
        <v>120000</v>
      </c>
      <c r="K72" s="151">
        <f t="shared" si="9"/>
        <v>48000</v>
      </c>
      <c r="L72" s="167">
        <f t="shared" si="10"/>
        <v>120000</v>
      </c>
      <c r="M72" s="218"/>
      <c r="N72" s="219"/>
    </row>
    <row r="73" spans="2:14" x14ac:dyDescent="0.3">
      <c r="D73" s="155" t="s">
        <v>252</v>
      </c>
      <c r="E73" s="112">
        <v>15000</v>
      </c>
      <c r="F73" s="179">
        <v>0.5</v>
      </c>
      <c r="G73" s="167">
        <f t="shared" si="5"/>
        <v>7500</v>
      </c>
      <c r="H73" s="155">
        <v>12</v>
      </c>
      <c r="I73" s="155">
        <v>1</v>
      </c>
      <c r="J73" s="44">
        <f t="shared" si="6"/>
        <v>90000</v>
      </c>
      <c r="K73" s="151">
        <f t="shared" si="9"/>
        <v>36000</v>
      </c>
      <c r="L73" s="167">
        <f t="shared" si="10"/>
        <v>90000</v>
      </c>
      <c r="M73" s="218"/>
      <c r="N73" s="219"/>
    </row>
    <row r="74" spans="2:14" x14ac:dyDescent="0.3">
      <c r="D74" s="155" t="s">
        <v>253</v>
      </c>
      <c r="E74" s="4">
        <v>10000</v>
      </c>
      <c r="F74" s="179">
        <v>0.5</v>
      </c>
      <c r="G74" s="167">
        <f t="shared" si="5"/>
        <v>5000</v>
      </c>
      <c r="H74" s="155">
        <v>12</v>
      </c>
      <c r="I74" s="155">
        <v>1</v>
      </c>
      <c r="J74" s="44">
        <f t="shared" si="6"/>
        <v>60000</v>
      </c>
      <c r="K74" s="151">
        <f t="shared" si="9"/>
        <v>24000</v>
      </c>
      <c r="L74" s="167">
        <f t="shared" si="10"/>
        <v>60000</v>
      </c>
      <c r="M74" s="218"/>
      <c r="N74" s="219"/>
    </row>
    <row r="75" spans="2:14" x14ac:dyDescent="0.3">
      <c r="D75" s="155" t="s">
        <v>158</v>
      </c>
      <c r="E75" s="4">
        <v>2500</v>
      </c>
      <c r="F75" s="179">
        <v>0.5</v>
      </c>
      <c r="G75" s="167">
        <f t="shared" si="5"/>
        <v>1250</v>
      </c>
      <c r="H75" s="155">
        <v>12</v>
      </c>
      <c r="I75" s="155">
        <v>1</v>
      </c>
      <c r="J75" s="44">
        <f t="shared" si="6"/>
        <v>15000</v>
      </c>
      <c r="K75" s="151">
        <f t="shared" si="9"/>
        <v>6000</v>
      </c>
      <c r="L75" s="167">
        <f t="shared" si="10"/>
        <v>15000</v>
      </c>
      <c r="M75" s="218"/>
      <c r="N75" s="219"/>
    </row>
    <row r="76" spans="2:14" x14ac:dyDescent="0.3">
      <c r="D76" s="155" t="s">
        <v>156</v>
      </c>
      <c r="E76" s="4">
        <v>4000</v>
      </c>
      <c r="F76" s="179">
        <v>0.5</v>
      </c>
      <c r="G76" s="167">
        <f t="shared" si="5"/>
        <v>2000</v>
      </c>
      <c r="H76" s="155">
        <v>12</v>
      </c>
      <c r="I76" s="155">
        <v>1</v>
      </c>
      <c r="J76" s="44">
        <f t="shared" si="6"/>
        <v>24000</v>
      </c>
      <c r="K76" s="151">
        <f t="shared" si="9"/>
        <v>9600</v>
      </c>
      <c r="L76" s="167">
        <f t="shared" si="10"/>
        <v>24000</v>
      </c>
      <c r="M76" s="218"/>
      <c r="N76" s="219"/>
    </row>
    <row r="77" spans="2:14" x14ac:dyDescent="0.3">
      <c r="D77" s="155" t="s">
        <v>159</v>
      </c>
      <c r="E77" s="4">
        <v>3000</v>
      </c>
      <c r="F77" s="179">
        <v>0.5</v>
      </c>
      <c r="G77" s="167">
        <f t="shared" si="5"/>
        <v>1500</v>
      </c>
      <c r="H77" s="155">
        <v>12</v>
      </c>
      <c r="I77" s="155">
        <v>2</v>
      </c>
      <c r="J77" s="44">
        <f t="shared" si="6"/>
        <v>36000</v>
      </c>
      <c r="K77" s="151">
        <f t="shared" si="9"/>
        <v>14400</v>
      </c>
      <c r="L77" s="167">
        <f t="shared" si="10"/>
        <v>36000</v>
      </c>
      <c r="M77" s="218"/>
      <c r="N77" s="219"/>
    </row>
    <row r="78" spans="2:14" x14ac:dyDescent="0.3">
      <c r="D78" s="155" t="s">
        <v>164</v>
      </c>
      <c r="E78" s="43">
        <v>1500</v>
      </c>
      <c r="F78" s="179">
        <v>0.5</v>
      </c>
      <c r="G78" s="167">
        <f t="shared" si="5"/>
        <v>750</v>
      </c>
      <c r="H78" s="155">
        <v>12</v>
      </c>
      <c r="I78" s="155">
        <v>3</v>
      </c>
      <c r="J78" s="44">
        <f t="shared" si="6"/>
        <v>27000</v>
      </c>
      <c r="K78" s="151">
        <f t="shared" si="9"/>
        <v>10800</v>
      </c>
      <c r="L78" s="167">
        <f t="shared" si="10"/>
        <v>27000</v>
      </c>
      <c r="M78" s="218"/>
      <c r="N78" s="219"/>
    </row>
    <row r="79" spans="2:14" x14ac:dyDescent="0.3">
      <c r="D79" s="155" t="s">
        <v>165</v>
      </c>
      <c r="E79" s="4">
        <v>1000</v>
      </c>
      <c r="F79" s="179">
        <v>0.5</v>
      </c>
      <c r="G79" s="167">
        <f t="shared" si="5"/>
        <v>500</v>
      </c>
      <c r="H79" s="155">
        <v>12</v>
      </c>
      <c r="I79" s="155">
        <v>1</v>
      </c>
      <c r="J79" s="44">
        <f t="shared" si="6"/>
        <v>6000</v>
      </c>
      <c r="K79" s="151">
        <f t="shared" si="9"/>
        <v>2400</v>
      </c>
      <c r="L79" s="167">
        <f t="shared" si="10"/>
        <v>6000</v>
      </c>
      <c r="M79" s="218"/>
      <c r="N79" s="219"/>
    </row>
    <row r="80" spans="2:14" x14ac:dyDescent="0.3">
      <c r="D80" s="155"/>
      <c r="G80" s="167">
        <f t="shared" si="5"/>
        <v>0</v>
      </c>
      <c r="H80" s="155">
        <v>12</v>
      </c>
      <c r="I80" s="155">
        <v>1</v>
      </c>
      <c r="J80" s="44">
        <f t="shared" si="6"/>
        <v>0</v>
      </c>
      <c r="K80" s="151"/>
      <c r="L80" s="167">
        <f>J80*2</f>
        <v>0</v>
      </c>
      <c r="M80" s="218"/>
      <c r="N80" s="219"/>
    </row>
    <row r="81" spans="2:14" x14ac:dyDescent="0.3">
      <c r="D81" s="157" t="s">
        <v>168</v>
      </c>
      <c r="G81" s="167">
        <f t="shared" si="5"/>
        <v>0</v>
      </c>
      <c r="H81" s="155">
        <v>12</v>
      </c>
      <c r="I81" s="155">
        <v>1</v>
      </c>
      <c r="J81" s="44">
        <f t="shared" si="6"/>
        <v>0</v>
      </c>
      <c r="K81" s="151"/>
      <c r="L81" s="167">
        <f>J81*2</f>
        <v>0</v>
      </c>
      <c r="M81" s="218"/>
      <c r="N81" s="219"/>
    </row>
    <row r="82" spans="2:14" x14ac:dyDescent="0.3">
      <c r="D82" s="155" t="s">
        <v>229</v>
      </c>
      <c r="G82" s="167">
        <f t="shared" si="5"/>
        <v>0</v>
      </c>
      <c r="H82" s="155">
        <v>12</v>
      </c>
      <c r="I82" s="155">
        <v>1</v>
      </c>
      <c r="J82" s="44">
        <f t="shared" si="6"/>
        <v>0</v>
      </c>
      <c r="K82" s="151"/>
      <c r="L82" s="167">
        <f>J82*2</f>
        <v>0</v>
      </c>
      <c r="M82" s="218"/>
      <c r="N82" s="219"/>
    </row>
    <row r="83" spans="2:14" x14ac:dyDescent="0.3">
      <c r="D83" s="155" t="s">
        <v>169</v>
      </c>
      <c r="E83" s="4">
        <v>2500</v>
      </c>
      <c r="F83" s="179">
        <v>0.5</v>
      </c>
      <c r="G83" s="167">
        <f t="shared" si="5"/>
        <v>1250</v>
      </c>
      <c r="H83" s="155">
        <v>12</v>
      </c>
      <c r="I83" s="155">
        <v>5</v>
      </c>
      <c r="J83" s="44">
        <f t="shared" si="6"/>
        <v>75000</v>
      </c>
      <c r="K83" s="151">
        <f>J83*40%</f>
        <v>30000</v>
      </c>
      <c r="L83" s="167">
        <f>J83</f>
        <v>75000</v>
      </c>
      <c r="M83" s="218"/>
      <c r="N83" s="219">
        <f>G83*H83</f>
        <v>15000</v>
      </c>
    </row>
    <row r="84" spans="2:14" x14ac:dyDescent="0.3">
      <c r="D84" s="172" t="s">
        <v>170</v>
      </c>
      <c r="E84" s="4">
        <v>500</v>
      </c>
      <c r="F84" s="179">
        <v>0.5</v>
      </c>
      <c r="G84" s="167">
        <f t="shared" si="5"/>
        <v>250</v>
      </c>
      <c r="H84" s="155">
        <v>12</v>
      </c>
      <c r="I84" s="155">
        <v>5</v>
      </c>
      <c r="J84" s="44">
        <f t="shared" si="6"/>
        <v>15000</v>
      </c>
      <c r="K84" s="151">
        <f>J84*40%</f>
        <v>6000</v>
      </c>
      <c r="L84" s="167">
        <f>J84</f>
        <v>15000</v>
      </c>
      <c r="M84" s="218">
        <f>G84*H84</f>
        <v>3000</v>
      </c>
      <c r="N84" s="219"/>
    </row>
    <row r="85" spans="2:14" x14ac:dyDescent="0.3">
      <c r="D85" s="172" t="s">
        <v>171</v>
      </c>
      <c r="E85" s="4">
        <v>250</v>
      </c>
      <c r="F85" s="179">
        <v>0.5</v>
      </c>
      <c r="G85" s="167">
        <f t="shared" si="5"/>
        <v>125</v>
      </c>
      <c r="H85" s="155">
        <v>12</v>
      </c>
      <c r="I85" s="155">
        <v>1</v>
      </c>
      <c r="J85" s="44">
        <f t="shared" si="6"/>
        <v>1500</v>
      </c>
      <c r="K85" s="151">
        <f>J85*40%</f>
        <v>600</v>
      </c>
      <c r="L85" s="167">
        <f>J85</f>
        <v>1500</v>
      </c>
      <c r="M85" s="218"/>
      <c r="N85" s="219"/>
    </row>
    <row r="86" spans="2:14" x14ac:dyDescent="0.3">
      <c r="D86" s="172"/>
      <c r="G86" s="167">
        <f t="shared" si="5"/>
        <v>0</v>
      </c>
      <c r="H86" s="155">
        <v>12</v>
      </c>
      <c r="I86" s="155">
        <v>1</v>
      </c>
      <c r="J86" s="44">
        <f t="shared" si="6"/>
        <v>0</v>
      </c>
      <c r="K86" s="151"/>
      <c r="L86" s="167">
        <f>J86*2</f>
        <v>0</v>
      </c>
      <c r="M86" s="218"/>
      <c r="N86" s="219"/>
    </row>
    <row r="87" spans="2:14" x14ac:dyDescent="0.3">
      <c r="D87" s="157" t="s">
        <v>186</v>
      </c>
      <c r="G87" s="167">
        <f t="shared" si="5"/>
        <v>0</v>
      </c>
      <c r="H87" s="155">
        <v>12</v>
      </c>
      <c r="I87" s="155">
        <v>1</v>
      </c>
      <c r="J87" s="44">
        <f t="shared" si="6"/>
        <v>0</v>
      </c>
      <c r="K87" s="151"/>
      <c r="L87" s="167">
        <f>J87*2</f>
        <v>0</v>
      </c>
      <c r="M87" s="218"/>
      <c r="N87" s="219"/>
    </row>
    <row r="88" spans="2:14" x14ac:dyDescent="0.3">
      <c r="D88" s="155" t="s">
        <v>230</v>
      </c>
      <c r="G88" s="167">
        <f t="shared" si="5"/>
        <v>0</v>
      </c>
      <c r="H88" s="155">
        <v>12</v>
      </c>
      <c r="I88" s="155">
        <v>1</v>
      </c>
      <c r="J88" s="44">
        <f t="shared" si="6"/>
        <v>0</v>
      </c>
      <c r="K88" s="151"/>
      <c r="L88" s="167">
        <f>J88*2</f>
        <v>0</v>
      </c>
      <c r="M88" s="218"/>
      <c r="N88" s="219"/>
    </row>
    <row r="89" spans="2:14" x14ac:dyDescent="0.3">
      <c r="D89" s="172" t="s">
        <v>172</v>
      </c>
      <c r="E89" s="112">
        <v>4000</v>
      </c>
      <c r="F89" s="179">
        <v>0.5</v>
      </c>
      <c r="G89" s="167">
        <f t="shared" si="5"/>
        <v>2000</v>
      </c>
      <c r="H89" s="155">
        <v>12</v>
      </c>
      <c r="I89" s="155">
        <v>2</v>
      </c>
      <c r="J89" s="44">
        <f t="shared" si="6"/>
        <v>48000</v>
      </c>
      <c r="K89" s="151">
        <f>J89*40%</f>
        <v>19200</v>
      </c>
      <c r="L89" s="167">
        <f>J89</f>
        <v>48000</v>
      </c>
      <c r="M89" s="218"/>
      <c r="N89" s="219"/>
    </row>
    <row r="90" spans="2:14" x14ac:dyDescent="0.3">
      <c r="D90" s="172" t="s">
        <v>174</v>
      </c>
      <c r="E90" s="112">
        <v>2500</v>
      </c>
      <c r="F90" s="179">
        <v>0.5</v>
      </c>
      <c r="G90" s="167">
        <f t="shared" si="5"/>
        <v>1250</v>
      </c>
      <c r="H90" s="155">
        <v>12</v>
      </c>
      <c r="I90" s="155">
        <v>2</v>
      </c>
      <c r="J90" s="44">
        <f t="shared" si="6"/>
        <v>30000</v>
      </c>
      <c r="K90" s="151">
        <f>J90*40%</f>
        <v>12000</v>
      </c>
      <c r="L90" s="167">
        <f>J90</f>
        <v>30000</v>
      </c>
      <c r="M90" s="218"/>
      <c r="N90" s="219"/>
    </row>
    <row r="91" spans="2:14" x14ac:dyDescent="0.3">
      <c r="D91" s="172" t="s">
        <v>175</v>
      </c>
      <c r="E91" s="112">
        <v>3000</v>
      </c>
      <c r="F91" s="179">
        <v>0.5</v>
      </c>
      <c r="G91" s="167">
        <f t="shared" si="5"/>
        <v>1500</v>
      </c>
      <c r="H91" s="155">
        <v>12</v>
      </c>
      <c r="I91" s="155">
        <v>2</v>
      </c>
      <c r="J91" s="44">
        <f t="shared" si="6"/>
        <v>36000</v>
      </c>
      <c r="K91" s="151">
        <f>J91*40%</f>
        <v>14400</v>
      </c>
      <c r="L91" s="167">
        <f>J91</f>
        <v>36000</v>
      </c>
      <c r="M91" s="218"/>
      <c r="N91" s="219"/>
    </row>
    <row r="92" spans="2:14" x14ac:dyDescent="0.3">
      <c r="D92" s="172" t="s">
        <v>173</v>
      </c>
      <c r="E92" s="112">
        <v>2000</v>
      </c>
      <c r="F92" s="179">
        <v>0.5</v>
      </c>
      <c r="G92" s="167">
        <f t="shared" si="5"/>
        <v>1000</v>
      </c>
      <c r="H92" s="155">
        <v>12</v>
      </c>
      <c r="I92" s="155">
        <v>2</v>
      </c>
      <c r="J92" s="44">
        <f t="shared" si="6"/>
        <v>24000</v>
      </c>
      <c r="K92" s="151">
        <f>J92*40%</f>
        <v>9600</v>
      </c>
      <c r="L92" s="167">
        <f>J92</f>
        <v>24000</v>
      </c>
      <c r="M92" s="218"/>
      <c r="N92" s="219"/>
    </row>
    <row r="93" spans="2:14" x14ac:dyDescent="0.3">
      <c r="D93" s="111"/>
      <c r="E93" s="112"/>
      <c r="F93" s="172"/>
      <c r="G93" s="167">
        <f t="shared" si="5"/>
        <v>0</v>
      </c>
      <c r="H93" s="111"/>
      <c r="I93" s="111"/>
      <c r="J93" s="44">
        <f t="shared" si="6"/>
        <v>0</v>
      </c>
      <c r="K93" s="153"/>
      <c r="L93" s="112"/>
      <c r="M93" s="221"/>
      <c r="N93" s="221"/>
    </row>
    <row r="94" spans="2:14" x14ac:dyDescent="0.3">
      <c r="D94" s="111"/>
      <c r="E94" s="112"/>
      <c r="F94" s="172"/>
      <c r="G94" s="167">
        <f t="shared" si="5"/>
        <v>0</v>
      </c>
      <c r="H94" s="111"/>
      <c r="I94" s="111"/>
      <c r="J94" s="44">
        <f t="shared" si="6"/>
        <v>0</v>
      </c>
      <c r="K94" s="153"/>
      <c r="L94" s="112"/>
      <c r="M94" s="221"/>
      <c r="N94" s="221"/>
    </row>
    <row r="95" spans="2:14" x14ac:dyDescent="0.3">
      <c r="B95" s="38" t="s">
        <v>236</v>
      </c>
      <c r="C95" s="220">
        <v>42675</v>
      </c>
      <c r="D95" s="168" t="s">
        <v>187</v>
      </c>
      <c r="E95" s="12"/>
      <c r="F95" s="162"/>
      <c r="G95" s="167">
        <f t="shared" ref="G95:G121" si="11">E95*F95</f>
        <v>0</v>
      </c>
      <c r="H95" s="162"/>
      <c r="I95" s="162"/>
      <c r="J95" s="44">
        <f t="shared" ref="J95:J121" si="12">G95*H95*I95</f>
        <v>0</v>
      </c>
      <c r="K95" s="151"/>
      <c r="L95" s="112"/>
      <c r="M95" s="221"/>
      <c r="N95" s="221"/>
    </row>
    <row r="96" spans="2:14" x14ac:dyDescent="0.3">
      <c r="D96" s="169" t="s">
        <v>189</v>
      </c>
      <c r="E96" s="12"/>
      <c r="F96" s="162"/>
      <c r="G96" s="167">
        <f t="shared" si="11"/>
        <v>0</v>
      </c>
      <c r="H96" s="162"/>
      <c r="I96" s="162"/>
      <c r="J96" s="44">
        <f t="shared" si="12"/>
        <v>0</v>
      </c>
      <c r="K96" s="151"/>
      <c r="L96" s="112"/>
      <c r="M96" s="221"/>
      <c r="N96" s="221"/>
    </row>
    <row r="97" spans="4:14" x14ac:dyDescent="0.3">
      <c r="D97" s="155" t="s">
        <v>166</v>
      </c>
      <c r="G97" s="167">
        <f t="shared" si="11"/>
        <v>0</v>
      </c>
      <c r="H97" s="155"/>
      <c r="I97" s="155"/>
      <c r="J97" s="44">
        <f t="shared" si="12"/>
        <v>0</v>
      </c>
      <c r="K97" s="151"/>
      <c r="L97" s="166"/>
      <c r="M97" s="221"/>
      <c r="N97" s="221"/>
    </row>
    <row r="98" spans="4:14" x14ac:dyDescent="0.3">
      <c r="D98" s="157" t="s">
        <v>167</v>
      </c>
      <c r="E98" s="155"/>
      <c r="G98" s="167">
        <f t="shared" si="11"/>
        <v>0</v>
      </c>
      <c r="H98" s="155"/>
      <c r="I98" s="155"/>
      <c r="J98" s="44">
        <f t="shared" si="12"/>
        <v>0</v>
      </c>
      <c r="K98" s="151"/>
      <c r="L98" s="166"/>
      <c r="M98" s="221"/>
      <c r="N98" s="221"/>
    </row>
    <row r="99" spans="4:14" x14ac:dyDescent="0.3">
      <c r="D99" s="155" t="s">
        <v>249</v>
      </c>
      <c r="E99" s="4">
        <v>50000</v>
      </c>
      <c r="F99" s="179">
        <v>0.5</v>
      </c>
      <c r="G99" s="167">
        <f t="shared" si="11"/>
        <v>25000</v>
      </c>
      <c r="H99" s="155">
        <v>12</v>
      </c>
      <c r="I99" s="155">
        <v>1</v>
      </c>
      <c r="J99" s="44">
        <f t="shared" si="12"/>
        <v>300000</v>
      </c>
      <c r="K99" s="151">
        <f t="shared" ref="K99:K108" si="13">J99*40%</f>
        <v>120000</v>
      </c>
      <c r="L99" s="167">
        <f>J99*2</f>
        <v>600000</v>
      </c>
      <c r="M99" s="218"/>
      <c r="N99" s="219"/>
    </row>
    <row r="100" spans="4:14" x14ac:dyDescent="0.3">
      <c r="D100" s="155" t="s">
        <v>250</v>
      </c>
      <c r="E100" s="4">
        <v>35000</v>
      </c>
      <c r="F100" s="179">
        <v>0.5</v>
      </c>
      <c r="G100" s="167">
        <f t="shared" si="11"/>
        <v>17500</v>
      </c>
      <c r="H100" s="155">
        <v>12</v>
      </c>
      <c r="I100" s="155">
        <v>1</v>
      </c>
      <c r="J100" s="44">
        <f t="shared" si="12"/>
        <v>210000</v>
      </c>
      <c r="K100" s="151">
        <f t="shared" si="13"/>
        <v>84000</v>
      </c>
      <c r="L100" s="167">
        <f t="shared" ref="L100:L121" si="14">J100*2</f>
        <v>420000</v>
      </c>
      <c r="M100" s="218"/>
      <c r="N100" s="219"/>
    </row>
    <row r="101" spans="4:14" x14ac:dyDescent="0.3">
      <c r="D101" s="155" t="s">
        <v>251</v>
      </c>
      <c r="E101" s="4">
        <v>20000</v>
      </c>
      <c r="F101" s="179">
        <v>0.5</v>
      </c>
      <c r="G101" s="167">
        <f t="shared" si="11"/>
        <v>10000</v>
      </c>
      <c r="H101" s="155">
        <v>12</v>
      </c>
      <c r="I101" s="155">
        <v>1</v>
      </c>
      <c r="J101" s="44">
        <f t="shared" si="12"/>
        <v>120000</v>
      </c>
      <c r="K101" s="151">
        <f t="shared" si="13"/>
        <v>48000</v>
      </c>
      <c r="L101" s="167">
        <f t="shared" si="14"/>
        <v>240000</v>
      </c>
      <c r="M101" s="218"/>
      <c r="N101" s="219"/>
    </row>
    <row r="102" spans="4:14" x14ac:dyDescent="0.3">
      <c r="D102" s="155" t="s">
        <v>252</v>
      </c>
      <c r="E102" s="112">
        <v>15000</v>
      </c>
      <c r="F102" s="179">
        <v>0.5</v>
      </c>
      <c r="G102" s="167">
        <f t="shared" si="11"/>
        <v>7500</v>
      </c>
      <c r="H102" s="155">
        <v>12</v>
      </c>
      <c r="I102" s="155">
        <v>1</v>
      </c>
      <c r="J102" s="44">
        <f t="shared" si="12"/>
        <v>90000</v>
      </c>
      <c r="K102" s="151">
        <f t="shared" si="13"/>
        <v>36000</v>
      </c>
      <c r="L102" s="167">
        <f t="shared" si="14"/>
        <v>180000</v>
      </c>
      <c r="M102" s="218"/>
      <c r="N102" s="219"/>
    </row>
    <row r="103" spans="4:14" x14ac:dyDescent="0.3">
      <c r="D103" s="155" t="s">
        <v>253</v>
      </c>
      <c r="E103" s="4">
        <v>10000</v>
      </c>
      <c r="F103" s="179">
        <v>0.5</v>
      </c>
      <c r="G103" s="167">
        <f t="shared" si="11"/>
        <v>5000</v>
      </c>
      <c r="H103" s="155">
        <v>12</v>
      </c>
      <c r="I103" s="155">
        <v>1</v>
      </c>
      <c r="J103" s="44">
        <f t="shared" si="12"/>
        <v>60000</v>
      </c>
      <c r="K103" s="151">
        <f t="shared" si="13"/>
        <v>24000</v>
      </c>
      <c r="L103" s="167">
        <f t="shared" si="14"/>
        <v>120000</v>
      </c>
      <c r="M103" s="218">
        <f>G103*H103</f>
        <v>60000</v>
      </c>
      <c r="N103" s="219"/>
    </row>
    <row r="104" spans="4:14" x14ac:dyDescent="0.3">
      <c r="D104" s="155" t="s">
        <v>158</v>
      </c>
      <c r="E104" s="4">
        <v>2500</v>
      </c>
      <c r="F104" s="179">
        <v>0.5</v>
      </c>
      <c r="G104" s="167">
        <f t="shared" si="11"/>
        <v>1250</v>
      </c>
      <c r="H104" s="155">
        <v>12</v>
      </c>
      <c r="I104" s="155">
        <v>1</v>
      </c>
      <c r="J104" s="44">
        <f t="shared" si="12"/>
        <v>15000</v>
      </c>
      <c r="K104" s="151">
        <f t="shared" si="13"/>
        <v>6000</v>
      </c>
      <c r="L104" s="167">
        <f t="shared" si="14"/>
        <v>30000</v>
      </c>
      <c r="M104" s="218"/>
      <c r="N104" s="219"/>
    </row>
    <row r="105" spans="4:14" x14ac:dyDescent="0.3">
      <c r="D105" s="155" t="s">
        <v>156</v>
      </c>
      <c r="E105" s="4">
        <v>4000</v>
      </c>
      <c r="F105" s="179">
        <v>0.5</v>
      </c>
      <c r="G105" s="167">
        <f t="shared" si="11"/>
        <v>2000</v>
      </c>
      <c r="H105" s="155">
        <v>12</v>
      </c>
      <c r="I105" s="155">
        <v>1</v>
      </c>
      <c r="J105" s="44">
        <f t="shared" si="12"/>
        <v>24000</v>
      </c>
      <c r="K105" s="151">
        <f t="shared" si="13"/>
        <v>9600</v>
      </c>
      <c r="L105" s="167">
        <f t="shared" si="14"/>
        <v>48000</v>
      </c>
      <c r="M105" s="218"/>
      <c r="N105" s="219"/>
    </row>
    <row r="106" spans="4:14" x14ac:dyDescent="0.3">
      <c r="D106" s="155" t="s">
        <v>159</v>
      </c>
      <c r="E106" s="4">
        <v>3000</v>
      </c>
      <c r="F106" s="179">
        <v>0.5</v>
      </c>
      <c r="G106" s="167">
        <f t="shared" si="11"/>
        <v>1500</v>
      </c>
      <c r="H106" s="155">
        <v>12</v>
      </c>
      <c r="I106" s="155">
        <v>2</v>
      </c>
      <c r="J106" s="44">
        <f t="shared" si="12"/>
        <v>36000</v>
      </c>
      <c r="K106" s="151">
        <f t="shared" si="13"/>
        <v>14400</v>
      </c>
      <c r="L106" s="167">
        <f t="shared" si="14"/>
        <v>72000</v>
      </c>
      <c r="M106" s="218"/>
      <c r="N106" s="219"/>
    </row>
    <row r="107" spans="4:14" x14ac:dyDescent="0.3">
      <c r="D107" s="155" t="s">
        <v>164</v>
      </c>
      <c r="E107" s="43">
        <v>1500</v>
      </c>
      <c r="F107" s="179">
        <v>0.5</v>
      </c>
      <c r="G107" s="167">
        <f t="shared" si="11"/>
        <v>750</v>
      </c>
      <c r="H107" s="155">
        <v>12</v>
      </c>
      <c r="I107" s="155">
        <v>3</v>
      </c>
      <c r="J107" s="44">
        <f t="shared" si="12"/>
        <v>27000</v>
      </c>
      <c r="K107" s="151">
        <f t="shared" si="13"/>
        <v>10800</v>
      </c>
      <c r="L107" s="167">
        <f t="shared" si="14"/>
        <v>54000</v>
      </c>
      <c r="M107" s="218"/>
      <c r="N107" s="219"/>
    </row>
    <row r="108" spans="4:14" x14ac:dyDescent="0.3">
      <c r="D108" s="155" t="s">
        <v>165</v>
      </c>
      <c r="E108" s="4">
        <v>1000</v>
      </c>
      <c r="F108" s="179">
        <v>0.5</v>
      </c>
      <c r="G108" s="167">
        <f t="shared" si="11"/>
        <v>500</v>
      </c>
      <c r="H108" s="155">
        <v>12</v>
      </c>
      <c r="I108" s="155">
        <v>1</v>
      </c>
      <c r="J108" s="44">
        <f t="shared" si="12"/>
        <v>6000</v>
      </c>
      <c r="K108" s="151">
        <f t="shared" si="13"/>
        <v>2400</v>
      </c>
      <c r="L108" s="167">
        <f t="shared" si="14"/>
        <v>12000</v>
      </c>
      <c r="M108" s="218"/>
      <c r="N108" s="219"/>
    </row>
    <row r="109" spans="4:14" x14ac:dyDescent="0.3">
      <c r="D109" s="155"/>
      <c r="G109" s="167">
        <f t="shared" si="11"/>
        <v>0</v>
      </c>
      <c r="H109" s="155">
        <v>12</v>
      </c>
      <c r="I109" s="155">
        <v>1</v>
      </c>
      <c r="J109" s="44">
        <f t="shared" si="12"/>
        <v>0</v>
      </c>
      <c r="K109" s="151"/>
      <c r="L109" s="167">
        <f t="shared" si="14"/>
        <v>0</v>
      </c>
      <c r="M109" s="218"/>
      <c r="N109" s="219"/>
    </row>
    <row r="110" spans="4:14" x14ac:dyDescent="0.3">
      <c r="D110" s="157" t="s">
        <v>168</v>
      </c>
      <c r="G110" s="167">
        <f t="shared" si="11"/>
        <v>0</v>
      </c>
      <c r="H110" s="155">
        <v>12</v>
      </c>
      <c r="I110" s="155">
        <v>1</v>
      </c>
      <c r="J110" s="44">
        <f t="shared" si="12"/>
        <v>0</v>
      </c>
      <c r="K110" s="151"/>
      <c r="L110" s="167">
        <f t="shared" si="14"/>
        <v>0</v>
      </c>
      <c r="M110" s="218"/>
      <c r="N110" s="219"/>
    </row>
    <row r="111" spans="4:14" x14ac:dyDescent="0.3">
      <c r="D111" s="155" t="s">
        <v>229</v>
      </c>
      <c r="G111" s="167">
        <f t="shared" si="11"/>
        <v>0</v>
      </c>
      <c r="H111" s="155">
        <v>12</v>
      </c>
      <c r="I111" s="155">
        <v>1</v>
      </c>
      <c r="J111" s="44">
        <f t="shared" si="12"/>
        <v>0</v>
      </c>
      <c r="K111" s="151"/>
      <c r="L111" s="167">
        <f t="shared" si="14"/>
        <v>0</v>
      </c>
      <c r="M111" s="218"/>
      <c r="N111" s="219"/>
    </row>
    <row r="112" spans="4:14" x14ac:dyDescent="0.3">
      <c r="D112" s="155" t="s">
        <v>169</v>
      </c>
      <c r="E112" s="4">
        <v>2500</v>
      </c>
      <c r="F112" s="179">
        <v>0.5</v>
      </c>
      <c r="G112" s="167">
        <f t="shared" si="11"/>
        <v>1250</v>
      </c>
      <c r="H112" s="155">
        <v>12</v>
      </c>
      <c r="I112" s="155">
        <v>5</v>
      </c>
      <c r="J112" s="44">
        <f t="shared" si="12"/>
        <v>75000</v>
      </c>
      <c r="K112" s="151">
        <f>J112*40%</f>
        <v>30000</v>
      </c>
      <c r="L112" s="167">
        <f t="shared" si="14"/>
        <v>150000</v>
      </c>
      <c r="M112" s="218"/>
      <c r="N112" s="219"/>
    </row>
    <row r="113" spans="2:15" x14ac:dyDescent="0.3">
      <c r="D113" s="172" t="s">
        <v>170</v>
      </c>
      <c r="E113" s="4">
        <v>500</v>
      </c>
      <c r="F113" s="179">
        <v>0.5</v>
      </c>
      <c r="G113" s="167">
        <f t="shared" si="11"/>
        <v>250</v>
      </c>
      <c r="H113" s="155">
        <v>12</v>
      </c>
      <c r="I113" s="155">
        <v>5</v>
      </c>
      <c r="J113" s="44">
        <f t="shared" si="12"/>
        <v>15000</v>
      </c>
      <c r="K113" s="151">
        <f>J113*40%</f>
        <v>6000</v>
      </c>
      <c r="L113" s="167">
        <f t="shared" si="14"/>
        <v>30000</v>
      </c>
      <c r="M113" s="218">
        <f>G113*H113</f>
        <v>3000</v>
      </c>
      <c r="N113" s="219">
        <f>G113*H113</f>
        <v>3000</v>
      </c>
    </row>
    <row r="114" spans="2:15" x14ac:dyDescent="0.3">
      <c r="D114" s="172" t="s">
        <v>171</v>
      </c>
      <c r="E114" s="4">
        <v>250</v>
      </c>
      <c r="F114" s="179">
        <v>0.5</v>
      </c>
      <c r="G114" s="167">
        <f t="shared" si="11"/>
        <v>125</v>
      </c>
      <c r="H114" s="155">
        <v>12</v>
      </c>
      <c r="I114" s="155">
        <v>1</v>
      </c>
      <c r="J114" s="44">
        <f t="shared" si="12"/>
        <v>1500</v>
      </c>
      <c r="K114" s="151">
        <f>J114*40%</f>
        <v>600</v>
      </c>
      <c r="L114" s="167">
        <f t="shared" si="14"/>
        <v>3000</v>
      </c>
      <c r="M114" s="218"/>
      <c r="N114" s="219"/>
    </row>
    <row r="115" spans="2:15" x14ac:dyDescent="0.3">
      <c r="D115" s="172"/>
      <c r="G115" s="167">
        <f t="shared" si="11"/>
        <v>0</v>
      </c>
      <c r="H115" s="155">
        <v>12</v>
      </c>
      <c r="I115" s="155">
        <v>1</v>
      </c>
      <c r="J115" s="44">
        <f t="shared" si="12"/>
        <v>0</v>
      </c>
      <c r="K115" s="151"/>
      <c r="L115" s="167">
        <f t="shared" si="14"/>
        <v>0</v>
      </c>
      <c r="M115" s="218"/>
      <c r="N115" s="219"/>
    </row>
    <row r="116" spans="2:15" x14ac:dyDescent="0.3">
      <c r="D116" s="157" t="s">
        <v>186</v>
      </c>
      <c r="G116" s="167">
        <f t="shared" si="11"/>
        <v>0</v>
      </c>
      <c r="H116" s="155">
        <v>12</v>
      </c>
      <c r="I116" s="155">
        <v>1</v>
      </c>
      <c r="J116" s="44">
        <f t="shared" si="12"/>
        <v>0</v>
      </c>
      <c r="K116" s="151"/>
      <c r="L116" s="167">
        <f t="shared" si="14"/>
        <v>0</v>
      </c>
      <c r="M116" s="218"/>
      <c r="N116" s="219"/>
    </row>
    <row r="117" spans="2:15" x14ac:dyDescent="0.3">
      <c r="D117" s="155" t="s">
        <v>230</v>
      </c>
      <c r="G117" s="167">
        <f t="shared" si="11"/>
        <v>0</v>
      </c>
      <c r="H117" s="155">
        <v>12</v>
      </c>
      <c r="I117" s="155">
        <v>1</v>
      </c>
      <c r="J117" s="44">
        <f t="shared" si="12"/>
        <v>0</v>
      </c>
      <c r="K117" s="151"/>
      <c r="L117" s="167">
        <f t="shared" si="14"/>
        <v>0</v>
      </c>
      <c r="M117" s="218"/>
      <c r="N117" s="219"/>
    </row>
    <row r="118" spans="2:15" x14ac:dyDescent="0.3">
      <c r="D118" s="172" t="s">
        <v>172</v>
      </c>
      <c r="E118" s="112">
        <v>4000</v>
      </c>
      <c r="F118" s="179">
        <v>0.5</v>
      </c>
      <c r="G118" s="167">
        <f t="shared" si="11"/>
        <v>2000</v>
      </c>
      <c r="H118" s="155">
        <v>12</v>
      </c>
      <c r="I118" s="155">
        <v>2</v>
      </c>
      <c r="J118" s="44">
        <f t="shared" si="12"/>
        <v>48000</v>
      </c>
      <c r="K118" s="151">
        <f>J118*40%</f>
        <v>19200</v>
      </c>
      <c r="L118" s="167">
        <f t="shared" si="14"/>
        <v>96000</v>
      </c>
      <c r="M118" s="218">
        <f>G118*H118</f>
        <v>24000</v>
      </c>
      <c r="N118" s="219"/>
    </row>
    <row r="119" spans="2:15" x14ac:dyDescent="0.3">
      <c r="D119" s="172" t="s">
        <v>174</v>
      </c>
      <c r="E119" s="112">
        <v>2500</v>
      </c>
      <c r="F119" s="179">
        <v>0.5</v>
      </c>
      <c r="G119" s="167">
        <f t="shared" si="11"/>
        <v>1250</v>
      </c>
      <c r="H119" s="155">
        <v>12</v>
      </c>
      <c r="I119" s="155">
        <v>2</v>
      </c>
      <c r="J119" s="44">
        <f t="shared" si="12"/>
        <v>30000</v>
      </c>
      <c r="K119" s="151">
        <f>J119*40%</f>
        <v>12000</v>
      </c>
      <c r="L119" s="167">
        <f t="shared" si="14"/>
        <v>60000</v>
      </c>
      <c r="M119" s="218"/>
      <c r="N119" s="219"/>
    </row>
    <row r="120" spans="2:15" x14ac:dyDescent="0.3">
      <c r="D120" s="172" t="s">
        <v>175</v>
      </c>
      <c r="E120" s="112">
        <v>3000</v>
      </c>
      <c r="F120" s="179">
        <v>0.5</v>
      </c>
      <c r="G120" s="167">
        <f t="shared" si="11"/>
        <v>1500</v>
      </c>
      <c r="H120" s="155">
        <v>12</v>
      </c>
      <c r="I120" s="155">
        <v>2</v>
      </c>
      <c r="J120" s="44">
        <f t="shared" si="12"/>
        <v>36000</v>
      </c>
      <c r="K120" s="151">
        <f>J120*40%</f>
        <v>14400</v>
      </c>
      <c r="L120" s="167">
        <f t="shared" si="14"/>
        <v>72000</v>
      </c>
      <c r="M120" s="218"/>
      <c r="N120" s="219"/>
    </row>
    <row r="121" spans="2:15" x14ac:dyDescent="0.3">
      <c r="D121" s="172" t="s">
        <v>173</v>
      </c>
      <c r="E121" s="112">
        <v>2000</v>
      </c>
      <c r="F121" s="179">
        <v>0.5</v>
      </c>
      <c r="G121" s="167">
        <f t="shared" si="11"/>
        <v>1000</v>
      </c>
      <c r="H121" s="155">
        <v>12</v>
      </c>
      <c r="I121" s="155">
        <v>2</v>
      </c>
      <c r="J121" s="44">
        <f t="shared" si="12"/>
        <v>24000</v>
      </c>
      <c r="K121" s="151">
        <f>J121*40%</f>
        <v>9600</v>
      </c>
      <c r="L121" s="167">
        <f t="shared" si="14"/>
        <v>48000</v>
      </c>
      <c r="M121" s="218"/>
      <c r="N121" s="219"/>
    </row>
    <row r="122" spans="2:15" x14ac:dyDescent="0.3">
      <c r="D122" s="111"/>
      <c r="E122" s="112"/>
      <c r="F122" s="172"/>
      <c r="G122" s="172"/>
      <c r="H122" s="111"/>
      <c r="I122" s="111"/>
      <c r="J122" s="97"/>
      <c r="K122" s="153"/>
      <c r="L122" s="112"/>
      <c r="M122" s="221"/>
      <c r="N122" s="221"/>
      <c r="O122" s="166"/>
    </row>
    <row r="123" spans="2:15" x14ac:dyDescent="0.3">
      <c r="D123" s="114"/>
      <c r="E123" s="115"/>
      <c r="F123" s="173"/>
      <c r="G123" s="173"/>
      <c r="H123" s="114"/>
      <c r="I123" s="114"/>
      <c r="J123" s="97"/>
      <c r="K123" s="153"/>
      <c r="L123" s="112"/>
      <c r="M123" s="221"/>
      <c r="N123" s="221"/>
      <c r="O123" s="166"/>
    </row>
    <row r="124" spans="2:15" x14ac:dyDescent="0.3">
      <c r="B124" s="38" t="s">
        <v>237</v>
      </c>
      <c r="C124" s="220">
        <v>42679</v>
      </c>
      <c r="D124" s="168" t="s">
        <v>188</v>
      </c>
      <c r="E124" s="12"/>
      <c r="F124" s="162"/>
      <c r="G124" s="167">
        <f t="shared" ref="G124:G150" si="15">E124*F124</f>
        <v>0</v>
      </c>
      <c r="H124" s="162"/>
      <c r="I124" s="162"/>
      <c r="J124" s="44">
        <f t="shared" ref="J124:J150" si="16">G124*H124*I124</f>
        <v>0</v>
      </c>
      <c r="K124" s="151"/>
      <c r="L124" s="112"/>
      <c r="M124" s="221"/>
      <c r="N124" s="221"/>
      <c r="O124" s="166"/>
    </row>
    <row r="125" spans="2:15" x14ac:dyDescent="0.3">
      <c r="D125" s="169" t="s">
        <v>189</v>
      </c>
      <c r="E125" s="12"/>
      <c r="F125" s="162"/>
      <c r="G125" s="167">
        <f t="shared" si="15"/>
        <v>0</v>
      </c>
      <c r="H125" s="162"/>
      <c r="I125" s="162"/>
      <c r="J125" s="44">
        <f t="shared" si="16"/>
        <v>0</v>
      </c>
      <c r="K125" s="151"/>
      <c r="L125" s="112"/>
      <c r="M125" s="221"/>
      <c r="N125" s="221"/>
      <c r="O125" s="166"/>
    </row>
    <row r="126" spans="2:15" x14ac:dyDescent="0.3">
      <c r="D126" s="155" t="s">
        <v>166</v>
      </c>
      <c r="G126" s="167">
        <f t="shared" si="15"/>
        <v>0</v>
      </c>
      <c r="H126" s="155"/>
      <c r="I126" s="155"/>
      <c r="J126" s="44">
        <f t="shared" si="16"/>
        <v>0</v>
      </c>
      <c r="K126" s="151"/>
      <c r="L126" s="166"/>
      <c r="M126" s="221"/>
      <c r="N126" s="221"/>
      <c r="O126" s="166"/>
    </row>
    <row r="127" spans="2:15" x14ac:dyDescent="0.3">
      <c r="D127" s="157" t="s">
        <v>167</v>
      </c>
      <c r="E127" s="155"/>
      <c r="G127" s="167">
        <f t="shared" si="15"/>
        <v>0</v>
      </c>
      <c r="H127" s="155"/>
      <c r="I127" s="155"/>
      <c r="J127" s="44">
        <f t="shared" si="16"/>
        <v>0</v>
      </c>
      <c r="K127" s="151"/>
      <c r="L127" s="166"/>
      <c r="M127" s="221"/>
      <c r="N127" s="221"/>
      <c r="O127" s="166"/>
    </row>
    <row r="128" spans="2:15" x14ac:dyDescent="0.3">
      <c r="D128" s="155" t="s">
        <v>249</v>
      </c>
      <c r="E128" s="4">
        <v>50000</v>
      </c>
      <c r="F128" s="179">
        <v>0.4</v>
      </c>
      <c r="G128" s="167">
        <f t="shared" si="15"/>
        <v>20000</v>
      </c>
      <c r="H128" s="155">
        <v>12</v>
      </c>
      <c r="I128" s="155">
        <v>1</v>
      </c>
      <c r="J128" s="44">
        <f t="shared" si="16"/>
        <v>240000</v>
      </c>
      <c r="K128" s="151">
        <f t="shared" ref="K128:K137" si="17">J128*40%</f>
        <v>96000</v>
      </c>
      <c r="L128" s="167">
        <f>J128*2</f>
        <v>480000</v>
      </c>
      <c r="M128" s="218"/>
      <c r="N128" s="219"/>
    </row>
    <row r="129" spans="4:14" x14ac:dyDescent="0.3">
      <c r="D129" s="155" t="s">
        <v>250</v>
      </c>
      <c r="E129" s="4">
        <v>35000</v>
      </c>
      <c r="F129" s="179">
        <v>0.4</v>
      </c>
      <c r="G129" s="167">
        <f t="shared" si="15"/>
        <v>14000</v>
      </c>
      <c r="H129" s="155">
        <v>12</v>
      </c>
      <c r="I129" s="155">
        <v>1</v>
      </c>
      <c r="J129" s="44">
        <f t="shared" si="16"/>
        <v>168000</v>
      </c>
      <c r="K129" s="151">
        <f t="shared" si="17"/>
        <v>67200</v>
      </c>
      <c r="L129" s="167">
        <f t="shared" ref="L129:L150" si="18">J129*2</f>
        <v>336000</v>
      </c>
      <c r="M129" s="218"/>
      <c r="N129" s="219"/>
    </row>
    <row r="130" spans="4:14" x14ac:dyDescent="0.3">
      <c r="D130" s="155" t="s">
        <v>251</v>
      </c>
      <c r="E130" s="4">
        <v>20000</v>
      </c>
      <c r="F130" s="179">
        <v>0.4</v>
      </c>
      <c r="G130" s="167">
        <f t="shared" si="15"/>
        <v>8000</v>
      </c>
      <c r="H130" s="155">
        <v>12</v>
      </c>
      <c r="I130" s="155">
        <v>1</v>
      </c>
      <c r="J130" s="44">
        <f t="shared" si="16"/>
        <v>96000</v>
      </c>
      <c r="K130" s="151">
        <f t="shared" si="17"/>
        <v>38400</v>
      </c>
      <c r="L130" s="167">
        <f t="shared" si="18"/>
        <v>192000</v>
      </c>
      <c r="M130" s="218"/>
      <c r="N130" s="219"/>
    </row>
    <row r="131" spans="4:14" x14ac:dyDescent="0.3">
      <c r="D131" s="155" t="s">
        <v>252</v>
      </c>
      <c r="E131" s="112">
        <v>15000</v>
      </c>
      <c r="F131" s="179">
        <v>0.4</v>
      </c>
      <c r="G131" s="167">
        <f t="shared" si="15"/>
        <v>6000</v>
      </c>
      <c r="H131" s="155">
        <v>12</v>
      </c>
      <c r="I131" s="155">
        <v>1</v>
      </c>
      <c r="J131" s="44">
        <f t="shared" si="16"/>
        <v>72000</v>
      </c>
      <c r="K131" s="151">
        <f t="shared" si="17"/>
        <v>28800</v>
      </c>
      <c r="L131" s="167">
        <f t="shared" si="18"/>
        <v>144000</v>
      </c>
      <c r="M131" s="218"/>
      <c r="N131" s="219"/>
    </row>
    <row r="132" spans="4:14" x14ac:dyDescent="0.3">
      <c r="D132" s="155" t="s">
        <v>253</v>
      </c>
      <c r="E132" s="4">
        <v>10000</v>
      </c>
      <c r="F132" s="179">
        <v>0.4</v>
      </c>
      <c r="G132" s="167">
        <f t="shared" si="15"/>
        <v>4000</v>
      </c>
      <c r="H132" s="155">
        <v>12</v>
      </c>
      <c r="I132" s="155">
        <v>1</v>
      </c>
      <c r="J132" s="44">
        <f t="shared" si="16"/>
        <v>48000</v>
      </c>
      <c r="K132" s="151">
        <f t="shared" si="17"/>
        <v>19200</v>
      </c>
      <c r="L132" s="167">
        <f t="shared" si="18"/>
        <v>96000</v>
      </c>
      <c r="M132" s="218"/>
      <c r="N132" s="219"/>
    </row>
    <row r="133" spans="4:14" x14ac:dyDescent="0.3">
      <c r="D133" s="155" t="s">
        <v>158</v>
      </c>
      <c r="E133" s="4">
        <v>2500</v>
      </c>
      <c r="F133" s="179">
        <v>0.4</v>
      </c>
      <c r="G133" s="167">
        <f t="shared" si="15"/>
        <v>1000</v>
      </c>
      <c r="H133" s="155">
        <v>12</v>
      </c>
      <c r="I133" s="155">
        <v>1</v>
      </c>
      <c r="J133" s="44">
        <f t="shared" si="16"/>
        <v>12000</v>
      </c>
      <c r="K133" s="151">
        <f t="shared" si="17"/>
        <v>4800</v>
      </c>
      <c r="L133" s="167">
        <f t="shared" si="18"/>
        <v>24000</v>
      </c>
      <c r="M133" s="218"/>
      <c r="N133" s="219"/>
    </row>
    <row r="134" spans="4:14" x14ac:dyDescent="0.3">
      <c r="D134" s="155" t="s">
        <v>156</v>
      </c>
      <c r="E134" s="4">
        <v>4000</v>
      </c>
      <c r="F134" s="179">
        <v>0.4</v>
      </c>
      <c r="G134" s="167">
        <f t="shared" si="15"/>
        <v>1600</v>
      </c>
      <c r="H134" s="155">
        <v>12</v>
      </c>
      <c r="I134" s="155">
        <v>1</v>
      </c>
      <c r="J134" s="44">
        <f t="shared" si="16"/>
        <v>19200</v>
      </c>
      <c r="K134" s="151">
        <f t="shared" si="17"/>
        <v>7680</v>
      </c>
      <c r="L134" s="167">
        <f t="shared" si="18"/>
        <v>38400</v>
      </c>
      <c r="M134" s="218"/>
      <c r="N134" s="219"/>
    </row>
    <row r="135" spans="4:14" x14ac:dyDescent="0.3">
      <c r="D135" s="155" t="s">
        <v>159</v>
      </c>
      <c r="E135" s="4">
        <v>3000</v>
      </c>
      <c r="F135" s="179">
        <v>0.4</v>
      </c>
      <c r="G135" s="167">
        <f t="shared" si="15"/>
        <v>1200</v>
      </c>
      <c r="H135" s="155">
        <v>12</v>
      </c>
      <c r="I135" s="155">
        <v>2</v>
      </c>
      <c r="J135" s="44">
        <f t="shared" si="16"/>
        <v>28800</v>
      </c>
      <c r="K135" s="151">
        <f t="shared" si="17"/>
        <v>11520</v>
      </c>
      <c r="L135" s="167">
        <f t="shared" si="18"/>
        <v>57600</v>
      </c>
      <c r="M135" s="218"/>
      <c r="N135" s="219"/>
    </row>
    <row r="136" spans="4:14" x14ac:dyDescent="0.3">
      <c r="D136" s="155" t="s">
        <v>164</v>
      </c>
      <c r="E136" s="43">
        <v>1500</v>
      </c>
      <c r="F136" s="179">
        <v>0.4</v>
      </c>
      <c r="G136" s="167">
        <f t="shared" si="15"/>
        <v>600</v>
      </c>
      <c r="H136" s="155">
        <v>12</v>
      </c>
      <c r="I136" s="155">
        <v>3</v>
      </c>
      <c r="J136" s="44">
        <f t="shared" si="16"/>
        <v>21600</v>
      </c>
      <c r="K136" s="151">
        <f t="shared" si="17"/>
        <v>8640</v>
      </c>
      <c r="L136" s="167">
        <f t="shared" si="18"/>
        <v>43200</v>
      </c>
      <c r="M136" s="218"/>
      <c r="N136" s="219"/>
    </row>
    <row r="137" spans="4:14" x14ac:dyDescent="0.3">
      <c r="D137" s="155" t="s">
        <v>165</v>
      </c>
      <c r="E137" s="4">
        <v>1000</v>
      </c>
      <c r="F137" s="179">
        <v>0.4</v>
      </c>
      <c r="G137" s="167">
        <f t="shared" si="15"/>
        <v>400</v>
      </c>
      <c r="H137" s="155">
        <v>12</v>
      </c>
      <c r="I137" s="155">
        <v>1</v>
      </c>
      <c r="J137" s="44">
        <f t="shared" si="16"/>
        <v>4800</v>
      </c>
      <c r="K137" s="151">
        <f t="shared" si="17"/>
        <v>1920</v>
      </c>
      <c r="L137" s="167">
        <f t="shared" si="18"/>
        <v>9600</v>
      </c>
      <c r="M137" s="218"/>
      <c r="N137" s="219"/>
    </row>
    <row r="138" spans="4:14" x14ac:dyDescent="0.3">
      <c r="D138" s="155"/>
      <c r="G138" s="167">
        <f t="shared" si="15"/>
        <v>0</v>
      </c>
      <c r="H138" s="155">
        <v>12</v>
      </c>
      <c r="I138" s="155">
        <v>1</v>
      </c>
      <c r="J138" s="44">
        <f t="shared" si="16"/>
        <v>0</v>
      </c>
      <c r="K138" s="151"/>
      <c r="L138" s="167">
        <f t="shared" si="18"/>
        <v>0</v>
      </c>
      <c r="M138" s="218"/>
      <c r="N138" s="219"/>
    </row>
    <row r="139" spans="4:14" x14ac:dyDescent="0.3">
      <c r="D139" s="157" t="s">
        <v>168</v>
      </c>
      <c r="G139" s="167">
        <f t="shared" si="15"/>
        <v>0</v>
      </c>
      <c r="H139" s="155">
        <v>12</v>
      </c>
      <c r="I139" s="155">
        <v>1</v>
      </c>
      <c r="J139" s="44">
        <f t="shared" si="16"/>
        <v>0</v>
      </c>
      <c r="K139" s="151"/>
      <c r="L139" s="167">
        <f t="shared" si="18"/>
        <v>0</v>
      </c>
      <c r="M139" s="218"/>
      <c r="N139" s="219"/>
    </row>
    <row r="140" spans="4:14" x14ac:dyDescent="0.3">
      <c r="D140" s="155" t="s">
        <v>229</v>
      </c>
      <c r="G140" s="167">
        <f t="shared" si="15"/>
        <v>0</v>
      </c>
      <c r="H140" s="155">
        <v>12</v>
      </c>
      <c r="I140" s="155">
        <v>1</v>
      </c>
      <c r="J140" s="44">
        <f t="shared" si="16"/>
        <v>0</v>
      </c>
      <c r="K140" s="151"/>
      <c r="L140" s="167">
        <f t="shared" si="18"/>
        <v>0</v>
      </c>
      <c r="M140" s="218"/>
      <c r="N140" s="219"/>
    </row>
    <row r="141" spans="4:14" x14ac:dyDescent="0.3">
      <c r="D141" s="155" t="s">
        <v>169</v>
      </c>
      <c r="E141" s="4">
        <v>2500</v>
      </c>
      <c r="F141" s="179">
        <v>0.4</v>
      </c>
      <c r="G141" s="167">
        <f t="shared" si="15"/>
        <v>1000</v>
      </c>
      <c r="H141" s="155">
        <v>12</v>
      </c>
      <c r="I141" s="155">
        <v>5</v>
      </c>
      <c r="J141" s="44">
        <f t="shared" si="16"/>
        <v>60000</v>
      </c>
      <c r="K141" s="151">
        <f>J141*40%</f>
        <v>24000</v>
      </c>
      <c r="L141" s="167">
        <f t="shared" si="18"/>
        <v>120000</v>
      </c>
      <c r="M141" s="218">
        <f>G141*H141</f>
        <v>12000</v>
      </c>
      <c r="N141" s="219"/>
    </row>
    <row r="142" spans="4:14" x14ac:dyDescent="0.3">
      <c r="D142" s="172" t="s">
        <v>170</v>
      </c>
      <c r="E142" s="4">
        <v>500</v>
      </c>
      <c r="F142" s="179">
        <v>0.4</v>
      </c>
      <c r="G142" s="167">
        <f t="shared" si="15"/>
        <v>200</v>
      </c>
      <c r="H142" s="155">
        <v>12</v>
      </c>
      <c r="I142" s="155">
        <v>5</v>
      </c>
      <c r="J142" s="44">
        <f t="shared" si="16"/>
        <v>12000</v>
      </c>
      <c r="K142" s="151">
        <f>J142*40%</f>
        <v>4800</v>
      </c>
      <c r="L142" s="167">
        <f t="shared" si="18"/>
        <v>24000</v>
      </c>
      <c r="M142" s="218"/>
      <c r="N142" s="219"/>
    </row>
    <row r="143" spans="4:14" x14ac:dyDescent="0.3">
      <c r="D143" s="172" t="s">
        <v>171</v>
      </c>
      <c r="E143" s="4">
        <v>250</v>
      </c>
      <c r="F143" s="179">
        <v>0.4</v>
      </c>
      <c r="G143" s="167">
        <f t="shared" si="15"/>
        <v>100</v>
      </c>
      <c r="H143" s="155">
        <v>12</v>
      </c>
      <c r="I143" s="155">
        <v>1</v>
      </c>
      <c r="J143" s="44">
        <f t="shared" si="16"/>
        <v>1200</v>
      </c>
      <c r="K143" s="151">
        <f>J143*40%</f>
        <v>480</v>
      </c>
      <c r="L143" s="167">
        <f t="shared" si="18"/>
        <v>2400</v>
      </c>
      <c r="M143" s="218"/>
      <c r="N143" s="219"/>
    </row>
    <row r="144" spans="4:14" x14ac:dyDescent="0.3">
      <c r="D144" s="172"/>
      <c r="G144" s="167">
        <f t="shared" si="15"/>
        <v>0</v>
      </c>
      <c r="H144" s="155">
        <v>12</v>
      </c>
      <c r="I144" s="155">
        <v>1</v>
      </c>
      <c r="J144" s="44">
        <f t="shared" si="16"/>
        <v>0</v>
      </c>
      <c r="K144" s="151"/>
      <c r="L144" s="167">
        <f t="shared" si="18"/>
        <v>0</v>
      </c>
      <c r="M144" s="218"/>
      <c r="N144" s="219"/>
    </row>
    <row r="145" spans="2:14" x14ac:dyDescent="0.3">
      <c r="D145" s="157" t="s">
        <v>186</v>
      </c>
      <c r="G145" s="167">
        <f t="shared" si="15"/>
        <v>0</v>
      </c>
      <c r="H145" s="155">
        <v>12</v>
      </c>
      <c r="I145" s="155">
        <v>1</v>
      </c>
      <c r="J145" s="44">
        <f t="shared" si="16"/>
        <v>0</v>
      </c>
      <c r="K145" s="151"/>
      <c r="L145" s="167">
        <f t="shared" si="18"/>
        <v>0</v>
      </c>
      <c r="M145" s="218"/>
      <c r="N145" s="219"/>
    </row>
    <row r="146" spans="2:14" x14ac:dyDescent="0.3">
      <c r="D146" s="155" t="s">
        <v>230</v>
      </c>
      <c r="G146" s="167">
        <f t="shared" si="15"/>
        <v>0</v>
      </c>
      <c r="H146" s="155">
        <v>12</v>
      </c>
      <c r="I146" s="155">
        <v>1</v>
      </c>
      <c r="J146" s="44">
        <f t="shared" si="16"/>
        <v>0</v>
      </c>
      <c r="K146" s="151"/>
      <c r="L146" s="167">
        <f t="shared" si="18"/>
        <v>0</v>
      </c>
      <c r="M146" s="218"/>
      <c r="N146" s="219"/>
    </row>
    <row r="147" spans="2:14" x14ac:dyDescent="0.3">
      <c r="D147" s="172" t="s">
        <v>172</v>
      </c>
      <c r="E147" s="112">
        <v>4000</v>
      </c>
      <c r="F147" s="179">
        <v>0.4</v>
      </c>
      <c r="G147" s="167">
        <f t="shared" si="15"/>
        <v>1600</v>
      </c>
      <c r="H147" s="155">
        <v>12</v>
      </c>
      <c r="I147" s="155">
        <v>2</v>
      </c>
      <c r="J147" s="44">
        <f t="shared" si="16"/>
        <v>38400</v>
      </c>
      <c r="K147" s="151">
        <f>J147*40%</f>
        <v>15360</v>
      </c>
      <c r="L147" s="167">
        <f t="shared" si="18"/>
        <v>76800</v>
      </c>
      <c r="M147" s="218"/>
      <c r="N147" s="219"/>
    </row>
    <row r="148" spans="2:14" x14ac:dyDescent="0.3">
      <c r="D148" s="172" t="s">
        <v>174</v>
      </c>
      <c r="E148" s="112">
        <v>2500</v>
      </c>
      <c r="F148" s="179">
        <v>0.4</v>
      </c>
      <c r="G148" s="167">
        <f t="shared" si="15"/>
        <v>1000</v>
      </c>
      <c r="H148" s="155">
        <v>12</v>
      </c>
      <c r="I148" s="155">
        <v>2</v>
      </c>
      <c r="J148" s="44">
        <f t="shared" si="16"/>
        <v>24000</v>
      </c>
      <c r="K148" s="151">
        <f>J148*40%</f>
        <v>9600</v>
      </c>
      <c r="L148" s="167">
        <f t="shared" si="18"/>
        <v>48000</v>
      </c>
      <c r="M148" s="218"/>
      <c r="N148" s="219"/>
    </row>
    <row r="149" spans="2:14" x14ac:dyDescent="0.3">
      <c r="D149" s="172" t="s">
        <v>175</v>
      </c>
      <c r="E149" s="112">
        <v>3000</v>
      </c>
      <c r="F149" s="179">
        <v>0.4</v>
      </c>
      <c r="G149" s="167">
        <f t="shared" si="15"/>
        <v>1200</v>
      </c>
      <c r="H149" s="155">
        <v>12</v>
      </c>
      <c r="I149" s="155">
        <v>2</v>
      </c>
      <c r="J149" s="44">
        <f t="shared" si="16"/>
        <v>28800</v>
      </c>
      <c r="K149" s="151">
        <f>J149*40%</f>
        <v>11520</v>
      </c>
      <c r="L149" s="167">
        <f t="shared" si="18"/>
        <v>57600</v>
      </c>
      <c r="M149" s="218"/>
      <c r="N149" s="219">
        <f>G149*H149</f>
        <v>14400</v>
      </c>
    </row>
    <row r="150" spans="2:14" x14ac:dyDescent="0.3">
      <c r="D150" s="172" t="s">
        <v>173</v>
      </c>
      <c r="E150" s="112">
        <v>2000</v>
      </c>
      <c r="F150" s="179">
        <v>0.4</v>
      </c>
      <c r="G150" s="167">
        <f t="shared" si="15"/>
        <v>800</v>
      </c>
      <c r="H150" s="155">
        <v>12</v>
      </c>
      <c r="I150" s="155">
        <v>2</v>
      </c>
      <c r="J150" s="44">
        <f t="shared" si="16"/>
        <v>19200</v>
      </c>
      <c r="K150" s="151">
        <f>J150*40%</f>
        <v>7680</v>
      </c>
      <c r="L150" s="180">
        <f t="shared" si="18"/>
        <v>38400</v>
      </c>
      <c r="M150" s="221"/>
      <c r="N150" s="221"/>
    </row>
    <row r="151" spans="2:14" x14ac:dyDescent="0.3">
      <c r="E151" s="1"/>
      <c r="J151" s="156"/>
      <c r="L151" s="166"/>
      <c r="M151" s="221"/>
      <c r="N151" s="221"/>
    </row>
    <row r="152" spans="2:14" x14ac:dyDescent="0.3">
      <c r="E152" s="1"/>
      <c r="J152" s="156"/>
      <c r="L152" s="166"/>
      <c r="M152" s="221"/>
      <c r="N152" s="221"/>
    </row>
    <row r="153" spans="2:14" x14ac:dyDescent="0.3">
      <c r="B153" s="38" t="s">
        <v>239</v>
      </c>
      <c r="C153" s="220">
        <v>42491</v>
      </c>
      <c r="D153" s="168" t="s">
        <v>238</v>
      </c>
      <c r="E153" s="12"/>
      <c r="F153" s="162"/>
      <c r="G153" s="167">
        <f t="shared" ref="G153:G179" si="19">E153*F153</f>
        <v>0</v>
      </c>
      <c r="H153" s="162"/>
      <c r="I153" s="162"/>
      <c r="J153" s="44">
        <f t="shared" ref="J153:J179" si="20">G153*H153*I153</f>
        <v>0</v>
      </c>
      <c r="K153" s="151"/>
      <c r="L153" s="112"/>
      <c r="M153" s="221"/>
      <c r="N153" s="221"/>
    </row>
    <row r="154" spans="2:14" x14ac:dyDescent="0.3">
      <c r="D154" s="169" t="s">
        <v>240</v>
      </c>
      <c r="E154" s="12"/>
      <c r="F154" s="162"/>
      <c r="G154" s="167">
        <f t="shared" si="19"/>
        <v>0</v>
      </c>
      <c r="H154" s="162"/>
      <c r="I154" s="162"/>
      <c r="J154" s="44">
        <f t="shared" si="20"/>
        <v>0</v>
      </c>
      <c r="K154" s="151"/>
      <c r="L154" s="112"/>
      <c r="M154" s="221"/>
      <c r="N154" s="221"/>
    </row>
    <row r="155" spans="2:14" x14ac:dyDescent="0.3">
      <c r="D155" s="155" t="s">
        <v>166</v>
      </c>
      <c r="G155" s="167">
        <f t="shared" si="19"/>
        <v>0</v>
      </c>
      <c r="H155" s="155"/>
      <c r="I155" s="155"/>
      <c r="J155" s="44">
        <f t="shared" si="20"/>
        <v>0</v>
      </c>
      <c r="K155" s="151"/>
      <c r="L155" s="166"/>
      <c r="M155" s="221"/>
      <c r="N155" s="221"/>
    </row>
    <row r="156" spans="2:14" x14ac:dyDescent="0.3">
      <c r="D156" s="157" t="s">
        <v>167</v>
      </c>
      <c r="E156" s="155"/>
      <c r="G156" s="167">
        <f t="shared" si="19"/>
        <v>0</v>
      </c>
      <c r="H156" s="155"/>
      <c r="I156" s="155"/>
      <c r="J156" s="44">
        <f t="shared" si="20"/>
        <v>0</v>
      </c>
      <c r="K156" s="151"/>
      <c r="L156" s="166"/>
      <c r="M156" s="221"/>
      <c r="N156" s="221"/>
    </row>
    <row r="157" spans="2:14" x14ac:dyDescent="0.3">
      <c r="D157" s="155" t="s">
        <v>249</v>
      </c>
      <c r="E157" s="4">
        <v>50000</v>
      </c>
      <c r="F157" s="179">
        <v>0.4</v>
      </c>
      <c r="G157" s="167">
        <f t="shared" si="19"/>
        <v>20000</v>
      </c>
      <c r="H157" s="155">
        <v>12</v>
      </c>
      <c r="I157" s="155">
        <v>1</v>
      </c>
      <c r="J157" s="44">
        <f t="shared" si="20"/>
        <v>240000</v>
      </c>
      <c r="K157" s="151">
        <f t="shared" ref="K157:K166" si="21">J157*40%</f>
        <v>96000</v>
      </c>
      <c r="L157" s="167">
        <f>J157*2</f>
        <v>480000</v>
      </c>
      <c r="M157" s="218"/>
      <c r="N157" s="219"/>
    </row>
    <row r="158" spans="2:14" x14ac:dyDescent="0.3">
      <c r="D158" s="155" t="s">
        <v>250</v>
      </c>
      <c r="E158" s="4">
        <v>35000</v>
      </c>
      <c r="F158" s="179">
        <v>0.4</v>
      </c>
      <c r="G158" s="167">
        <f t="shared" si="19"/>
        <v>14000</v>
      </c>
      <c r="H158" s="155">
        <v>12</v>
      </c>
      <c r="I158" s="155">
        <v>1</v>
      </c>
      <c r="J158" s="44">
        <f t="shared" si="20"/>
        <v>168000</v>
      </c>
      <c r="K158" s="151">
        <f t="shared" si="21"/>
        <v>67200</v>
      </c>
      <c r="L158" s="167">
        <f t="shared" ref="L158:L179" si="22">J158*2</f>
        <v>336000</v>
      </c>
      <c r="M158" s="218"/>
      <c r="N158" s="219"/>
    </row>
    <row r="159" spans="2:14" x14ac:dyDescent="0.3">
      <c r="D159" s="155" t="s">
        <v>251</v>
      </c>
      <c r="E159" s="4">
        <v>20000</v>
      </c>
      <c r="F159" s="179">
        <v>0.4</v>
      </c>
      <c r="G159" s="167">
        <f t="shared" si="19"/>
        <v>8000</v>
      </c>
      <c r="H159" s="155">
        <v>12</v>
      </c>
      <c r="I159" s="155">
        <v>1</v>
      </c>
      <c r="J159" s="44">
        <f t="shared" si="20"/>
        <v>96000</v>
      </c>
      <c r="K159" s="151">
        <f t="shared" si="21"/>
        <v>38400</v>
      </c>
      <c r="L159" s="167">
        <f t="shared" si="22"/>
        <v>192000</v>
      </c>
      <c r="M159" s="218"/>
      <c r="N159" s="219"/>
    </row>
    <row r="160" spans="2:14" x14ac:dyDescent="0.3">
      <c r="D160" s="155" t="s">
        <v>252</v>
      </c>
      <c r="E160" s="112">
        <v>15000</v>
      </c>
      <c r="F160" s="179">
        <v>0.4</v>
      </c>
      <c r="G160" s="167">
        <f t="shared" si="19"/>
        <v>6000</v>
      </c>
      <c r="H160" s="155">
        <v>12</v>
      </c>
      <c r="I160" s="155">
        <v>1</v>
      </c>
      <c r="J160" s="44">
        <f t="shared" si="20"/>
        <v>72000</v>
      </c>
      <c r="K160" s="151">
        <f t="shared" si="21"/>
        <v>28800</v>
      </c>
      <c r="L160" s="167">
        <f t="shared" si="22"/>
        <v>144000</v>
      </c>
      <c r="M160" s="218"/>
      <c r="N160" s="219"/>
    </row>
    <row r="161" spans="4:14" x14ac:dyDescent="0.3">
      <c r="D161" s="155" t="s">
        <v>253</v>
      </c>
      <c r="E161" s="4">
        <v>10000</v>
      </c>
      <c r="F161" s="179">
        <v>0.4</v>
      </c>
      <c r="G161" s="167">
        <f t="shared" si="19"/>
        <v>4000</v>
      </c>
      <c r="H161" s="155">
        <v>12</v>
      </c>
      <c r="I161" s="155">
        <v>1</v>
      </c>
      <c r="J161" s="44">
        <f t="shared" si="20"/>
        <v>48000</v>
      </c>
      <c r="K161" s="151">
        <f t="shared" si="21"/>
        <v>19200</v>
      </c>
      <c r="L161" s="167">
        <f t="shared" si="22"/>
        <v>96000</v>
      </c>
      <c r="M161" s="218"/>
      <c r="N161" s="219"/>
    </row>
    <row r="162" spans="4:14" x14ac:dyDescent="0.3">
      <c r="D162" s="155" t="s">
        <v>158</v>
      </c>
      <c r="E162" s="4">
        <v>2500</v>
      </c>
      <c r="F162" s="179">
        <v>0.4</v>
      </c>
      <c r="G162" s="167">
        <f t="shared" si="19"/>
        <v>1000</v>
      </c>
      <c r="H162" s="155">
        <v>12</v>
      </c>
      <c r="I162" s="155">
        <v>1</v>
      </c>
      <c r="J162" s="44">
        <f t="shared" si="20"/>
        <v>12000</v>
      </c>
      <c r="K162" s="151">
        <f t="shared" si="21"/>
        <v>4800</v>
      </c>
      <c r="L162" s="167">
        <f t="shared" si="22"/>
        <v>24000</v>
      </c>
      <c r="M162" s="218"/>
      <c r="N162" s="219"/>
    </row>
    <row r="163" spans="4:14" x14ac:dyDescent="0.3">
      <c r="D163" s="155" t="s">
        <v>156</v>
      </c>
      <c r="E163" s="4">
        <v>4000</v>
      </c>
      <c r="F163" s="179">
        <v>0.4</v>
      </c>
      <c r="G163" s="167">
        <f t="shared" si="19"/>
        <v>1600</v>
      </c>
      <c r="H163" s="155">
        <v>12</v>
      </c>
      <c r="I163" s="155">
        <v>1</v>
      </c>
      <c r="J163" s="44">
        <f t="shared" si="20"/>
        <v>19200</v>
      </c>
      <c r="K163" s="151">
        <f t="shared" si="21"/>
        <v>7680</v>
      </c>
      <c r="L163" s="167">
        <f t="shared" si="22"/>
        <v>38400</v>
      </c>
      <c r="M163" s="218"/>
      <c r="N163" s="219">
        <f>G163*H163</f>
        <v>19200</v>
      </c>
    </row>
    <row r="164" spans="4:14" x14ac:dyDescent="0.3">
      <c r="D164" s="155" t="s">
        <v>159</v>
      </c>
      <c r="E164" s="4">
        <v>3000</v>
      </c>
      <c r="F164" s="179">
        <v>0.4</v>
      </c>
      <c r="G164" s="167">
        <f t="shared" si="19"/>
        <v>1200</v>
      </c>
      <c r="H164" s="155">
        <v>12</v>
      </c>
      <c r="I164" s="155">
        <v>2</v>
      </c>
      <c r="J164" s="44">
        <f t="shared" si="20"/>
        <v>28800</v>
      </c>
      <c r="K164" s="151">
        <f t="shared" si="21"/>
        <v>11520</v>
      </c>
      <c r="L164" s="167">
        <f t="shared" si="22"/>
        <v>57600</v>
      </c>
      <c r="M164" s="218"/>
      <c r="N164" s="219"/>
    </row>
    <row r="165" spans="4:14" x14ac:dyDescent="0.3">
      <c r="D165" s="155" t="s">
        <v>164</v>
      </c>
      <c r="E165" s="43">
        <v>1500</v>
      </c>
      <c r="F165" s="179">
        <v>0.4</v>
      </c>
      <c r="G165" s="167">
        <f t="shared" si="19"/>
        <v>600</v>
      </c>
      <c r="H165" s="155">
        <v>12</v>
      </c>
      <c r="I165" s="155">
        <v>3</v>
      </c>
      <c r="J165" s="44">
        <f t="shared" si="20"/>
        <v>21600</v>
      </c>
      <c r="K165" s="151">
        <f t="shared" si="21"/>
        <v>8640</v>
      </c>
      <c r="L165" s="167">
        <f t="shared" si="22"/>
        <v>43200</v>
      </c>
      <c r="M165" s="218"/>
      <c r="N165" s="219"/>
    </row>
    <row r="166" spans="4:14" x14ac:dyDescent="0.3">
      <c r="D166" s="155" t="s">
        <v>165</v>
      </c>
      <c r="E166" s="4">
        <v>1000</v>
      </c>
      <c r="F166" s="179">
        <v>0.4</v>
      </c>
      <c r="G166" s="167">
        <f t="shared" si="19"/>
        <v>400</v>
      </c>
      <c r="H166" s="155">
        <v>12</v>
      </c>
      <c r="I166" s="155">
        <v>1</v>
      </c>
      <c r="J166" s="44">
        <f t="shared" si="20"/>
        <v>4800</v>
      </c>
      <c r="K166" s="151">
        <f t="shared" si="21"/>
        <v>1920</v>
      </c>
      <c r="L166" s="167">
        <f t="shared" si="22"/>
        <v>9600</v>
      </c>
      <c r="M166" s="218">
        <f>G166*H166</f>
        <v>4800</v>
      </c>
      <c r="N166" s="219"/>
    </row>
    <row r="167" spans="4:14" x14ac:dyDescent="0.3">
      <c r="D167" s="155"/>
      <c r="G167" s="167">
        <f t="shared" si="19"/>
        <v>0</v>
      </c>
      <c r="H167" s="155">
        <v>12</v>
      </c>
      <c r="I167" s="155">
        <v>1</v>
      </c>
      <c r="J167" s="44">
        <f t="shared" si="20"/>
        <v>0</v>
      </c>
      <c r="K167" s="151"/>
      <c r="L167" s="167">
        <f t="shared" si="22"/>
        <v>0</v>
      </c>
      <c r="M167" s="218"/>
      <c r="N167" s="219"/>
    </row>
    <row r="168" spans="4:14" x14ac:dyDescent="0.3">
      <c r="D168" s="157" t="s">
        <v>168</v>
      </c>
      <c r="G168" s="167">
        <f t="shared" si="19"/>
        <v>0</v>
      </c>
      <c r="H168" s="155">
        <v>12</v>
      </c>
      <c r="I168" s="155">
        <v>1</v>
      </c>
      <c r="J168" s="44">
        <f t="shared" si="20"/>
        <v>0</v>
      </c>
      <c r="K168" s="151"/>
      <c r="L168" s="167">
        <f t="shared" si="22"/>
        <v>0</v>
      </c>
      <c r="M168" s="218"/>
      <c r="N168" s="219"/>
    </row>
    <row r="169" spans="4:14" x14ac:dyDescent="0.3">
      <c r="D169" s="155" t="s">
        <v>229</v>
      </c>
      <c r="G169" s="167">
        <f t="shared" si="19"/>
        <v>0</v>
      </c>
      <c r="H169" s="155">
        <v>12</v>
      </c>
      <c r="I169" s="155">
        <v>1</v>
      </c>
      <c r="J169" s="44">
        <f t="shared" si="20"/>
        <v>0</v>
      </c>
      <c r="K169" s="151"/>
      <c r="L169" s="167">
        <f t="shared" si="22"/>
        <v>0</v>
      </c>
      <c r="M169" s="218"/>
      <c r="N169" s="219"/>
    </row>
    <row r="170" spans="4:14" x14ac:dyDescent="0.3">
      <c r="D170" s="155" t="s">
        <v>169</v>
      </c>
      <c r="E170" s="4">
        <v>2500</v>
      </c>
      <c r="F170" s="179">
        <v>0.4</v>
      </c>
      <c r="G170" s="167">
        <f t="shared" si="19"/>
        <v>1000</v>
      </c>
      <c r="H170" s="155">
        <v>12</v>
      </c>
      <c r="I170" s="155">
        <v>5</v>
      </c>
      <c r="J170" s="44">
        <f t="shared" si="20"/>
        <v>60000</v>
      </c>
      <c r="K170" s="151">
        <f>J170*40%</f>
        <v>24000</v>
      </c>
      <c r="L170" s="167">
        <f t="shared" si="22"/>
        <v>120000</v>
      </c>
      <c r="M170" s="218"/>
      <c r="N170" s="219">
        <f>G170*H170</f>
        <v>12000</v>
      </c>
    </row>
    <row r="171" spans="4:14" x14ac:dyDescent="0.3">
      <c r="D171" s="172" t="s">
        <v>170</v>
      </c>
      <c r="E171" s="4">
        <v>500</v>
      </c>
      <c r="F171" s="179">
        <v>0.4</v>
      </c>
      <c r="G171" s="167">
        <f t="shared" si="19"/>
        <v>200</v>
      </c>
      <c r="H171" s="155">
        <v>12</v>
      </c>
      <c r="I171" s="155">
        <v>5</v>
      </c>
      <c r="J171" s="44">
        <f t="shared" si="20"/>
        <v>12000</v>
      </c>
      <c r="K171" s="151">
        <f>J171*40%</f>
        <v>4800</v>
      </c>
      <c r="L171" s="167">
        <f t="shared" si="22"/>
        <v>24000</v>
      </c>
      <c r="M171" s="218"/>
      <c r="N171" s="219"/>
    </row>
    <row r="172" spans="4:14" x14ac:dyDescent="0.3">
      <c r="D172" s="172" t="s">
        <v>171</v>
      </c>
      <c r="E172" s="4">
        <v>250</v>
      </c>
      <c r="F172" s="179">
        <v>0.4</v>
      </c>
      <c r="G172" s="167">
        <f t="shared" si="19"/>
        <v>100</v>
      </c>
      <c r="H172" s="155">
        <v>12</v>
      </c>
      <c r="I172" s="155">
        <v>1</v>
      </c>
      <c r="J172" s="44">
        <f t="shared" si="20"/>
        <v>1200</v>
      </c>
      <c r="K172" s="151">
        <f>J172*40%</f>
        <v>480</v>
      </c>
      <c r="L172" s="167">
        <f t="shared" si="22"/>
        <v>2400</v>
      </c>
      <c r="M172" s="218"/>
      <c r="N172" s="219"/>
    </row>
    <row r="173" spans="4:14" x14ac:dyDescent="0.3">
      <c r="D173" s="172"/>
      <c r="G173" s="167">
        <f t="shared" si="19"/>
        <v>0</v>
      </c>
      <c r="H173" s="155">
        <v>12</v>
      </c>
      <c r="I173" s="155">
        <v>1</v>
      </c>
      <c r="J173" s="44">
        <f t="shared" si="20"/>
        <v>0</v>
      </c>
      <c r="K173" s="151"/>
      <c r="L173" s="167">
        <f t="shared" si="22"/>
        <v>0</v>
      </c>
      <c r="M173" s="218"/>
      <c r="N173" s="219"/>
    </row>
    <row r="174" spans="4:14" x14ac:dyDescent="0.3">
      <c r="D174" s="157" t="s">
        <v>186</v>
      </c>
      <c r="G174" s="167">
        <f t="shared" si="19"/>
        <v>0</v>
      </c>
      <c r="H174" s="155">
        <v>12</v>
      </c>
      <c r="I174" s="155">
        <v>1</v>
      </c>
      <c r="J174" s="44">
        <f t="shared" si="20"/>
        <v>0</v>
      </c>
      <c r="K174" s="151"/>
      <c r="L174" s="167">
        <f t="shared" si="22"/>
        <v>0</v>
      </c>
      <c r="M174" s="218"/>
      <c r="N174" s="219"/>
    </row>
    <row r="175" spans="4:14" x14ac:dyDescent="0.3">
      <c r="D175" s="155" t="s">
        <v>230</v>
      </c>
      <c r="G175" s="167">
        <f t="shared" si="19"/>
        <v>0</v>
      </c>
      <c r="H175" s="155">
        <v>12</v>
      </c>
      <c r="I175" s="155">
        <v>1</v>
      </c>
      <c r="J175" s="44">
        <f t="shared" si="20"/>
        <v>0</v>
      </c>
      <c r="K175" s="151"/>
      <c r="L175" s="167">
        <f t="shared" si="22"/>
        <v>0</v>
      </c>
      <c r="M175" s="218"/>
      <c r="N175" s="219"/>
    </row>
    <row r="176" spans="4:14" x14ac:dyDescent="0.3">
      <c r="D176" s="172" t="s">
        <v>172</v>
      </c>
      <c r="E176" s="112">
        <v>4000</v>
      </c>
      <c r="F176" s="179">
        <v>0.4</v>
      </c>
      <c r="G176" s="167">
        <f t="shared" si="19"/>
        <v>1600</v>
      </c>
      <c r="H176" s="155">
        <v>12</v>
      </c>
      <c r="I176" s="155">
        <v>2</v>
      </c>
      <c r="J176" s="44">
        <f t="shared" si="20"/>
        <v>38400</v>
      </c>
      <c r="K176" s="151">
        <f>J176*40%</f>
        <v>15360</v>
      </c>
      <c r="L176" s="167">
        <f t="shared" si="22"/>
        <v>76800</v>
      </c>
      <c r="M176" s="218">
        <f>G176*H176</f>
        <v>19200</v>
      </c>
      <c r="N176" s="219"/>
    </row>
    <row r="177" spans="2:15" x14ac:dyDescent="0.3">
      <c r="D177" s="172" t="s">
        <v>174</v>
      </c>
      <c r="E177" s="112">
        <v>2500</v>
      </c>
      <c r="F177" s="179">
        <v>0.4</v>
      </c>
      <c r="G177" s="167">
        <f t="shared" si="19"/>
        <v>1000</v>
      </c>
      <c r="H177" s="155">
        <v>12</v>
      </c>
      <c r="I177" s="155">
        <v>2</v>
      </c>
      <c r="J177" s="44">
        <f t="shared" si="20"/>
        <v>24000</v>
      </c>
      <c r="K177" s="151">
        <f>J177*40%</f>
        <v>9600</v>
      </c>
      <c r="L177" s="167">
        <f t="shared" si="22"/>
        <v>48000</v>
      </c>
      <c r="M177" s="218"/>
      <c r="N177" s="219"/>
    </row>
    <row r="178" spans="2:15" x14ac:dyDescent="0.3">
      <c r="D178" s="172" t="s">
        <v>175</v>
      </c>
      <c r="E178" s="112">
        <v>3000</v>
      </c>
      <c r="F178" s="179">
        <v>0.4</v>
      </c>
      <c r="G178" s="167">
        <f t="shared" si="19"/>
        <v>1200</v>
      </c>
      <c r="H178" s="155">
        <v>12</v>
      </c>
      <c r="I178" s="155">
        <v>2</v>
      </c>
      <c r="J178" s="44">
        <f t="shared" si="20"/>
        <v>28800</v>
      </c>
      <c r="K178" s="151">
        <f>J178*40%</f>
        <v>11520</v>
      </c>
      <c r="L178" s="167">
        <f t="shared" si="22"/>
        <v>57600</v>
      </c>
      <c r="M178" s="218"/>
      <c r="N178" s="219"/>
    </row>
    <row r="179" spans="2:15" x14ac:dyDescent="0.3">
      <c r="D179" s="172" t="s">
        <v>173</v>
      </c>
      <c r="E179" s="112">
        <v>2000</v>
      </c>
      <c r="F179" s="179">
        <v>0.4</v>
      </c>
      <c r="G179" s="167">
        <f t="shared" si="19"/>
        <v>800</v>
      </c>
      <c r="H179" s="155">
        <v>12</v>
      </c>
      <c r="I179" s="155">
        <v>2</v>
      </c>
      <c r="J179" s="44">
        <f t="shared" si="20"/>
        <v>19200</v>
      </c>
      <c r="K179" s="151">
        <f>J179*40%</f>
        <v>7680</v>
      </c>
      <c r="L179" s="180">
        <f t="shared" si="22"/>
        <v>38400</v>
      </c>
      <c r="M179" s="218"/>
      <c r="N179" s="219"/>
    </row>
    <row r="180" spans="2:15" x14ac:dyDescent="0.3">
      <c r="J180" s="44"/>
      <c r="K180" s="151"/>
      <c r="L180" s="43"/>
      <c r="M180" s="221"/>
      <c r="N180" s="221"/>
      <c r="O180" s="166"/>
    </row>
    <row r="181" spans="2:15" x14ac:dyDescent="0.3">
      <c r="J181" s="44"/>
      <c r="K181" s="151"/>
      <c r="L181" s="43"/>
      <c r="M181" s="221"/>
      <c r="N181" s="221"/>
      <c r="O181" s="166"/>
    </row>
    <row r="182" spans="2:15" x14ac:dyDescent="0.3">
      <c r="B182" s="38" t="s">
        <v>241</v>
      </c>
      <c r="C182" s="220">
        <v>42767</v>
      </c>
      <c r="D182" s="168" t="s">
        <v>232</v>
      </c>
      <c r="E182" s="12"/>
      <c r="F182" s="162"/>
      <c r="G182" s="167">
        <f t="shared" ref="G182:G208" si="23">E182*F182</f>
        <v>0</v>
      </c>
      <c r="H182" s="162"/>
      <c r="I182" s="162"/>
      <c r="J182" s="44">
        <f t="shared" ref="J182:J208" si="24">G182*H182*I182</f>
        <v>0</v>
      </c>
      <c r="K182" s="151"/>
      <c r="L182" s="112"/>
      <c r="M182" s="221"/>
      <c r="N182" s="221"/>
      <c r="O182" s="166"/>
    </row>
    <row r="183" spans="2:15" x14ac:dyDescent="0.3">
      <c r="D183" s="169" t="s">
        <v>190</v>
      </c>
      <c r="E183" s="12"/>
      <c r="F183" s="162"/>
      <c r="G183" s="167">
        <f t="shared" si="23"/>
        <v>0</v>
      </c>
      <c r="H183" s="162"/>
      <c r="I183" s="162"/>
      <c r="J183" s="44">
        <f t="shared" si="24"/>
        <v>0</v>
      </c>
      <c r="K183" s="151"/>
      <c r="L183" s="112"/>
      <c r="M183" s="221"/>
      <c r="N183" s="221"/>
      <c r="O183" s="166"/>
    </row>
    <row r="184" spans="2:15" x14ac:dyDescent="0.3">
      <c r="D184" s="155" t="s">
        <v>166</v>
      </c>
      <c r="G184" s="167">
        <f t="shared" si="23"/>
        <v>0</v>
      </c>
      <c r="H184" s="155"/>
      <c r="I184" s="155"/>
      <c r="J184" s="44">
        <f t="shared" si="24"/>
        <v>0</v>
      </c>
      <c r="K184" s="151"/>
      <c r="L184" s="166"/>
      <c r="M184" s="221"/>
      <c r="N184" s="221"/>
      <c r="O184" s="166"/>
    </row>
    <row r="185" spans="2:15" x14ac:dyDescent="0.3">
      <c r="D185" s="157" t="s">
        <v>167</v>
      </c>
      <c r="E185" s="155"/>
      <c r="G185" s="167">
        <f t="shared" si="23"/>
        <v>0</v>
      </c>
      <c r="H185" s="155"/>
      <c r="I185" s="155"/>
      <c r="J185" s="44">
        <f t="shared" si="24"/>
        <v>0</v>
      </c>
      <c r="K185" s="151"/>
      <c r="L185" s="166"/>
      <c r="M185" s="221"/>
      <c r="N185" s="221"/>
      <c r="O185" s="166"/>
    </row>
    <row r="186" spans="2:15" x14ac:dyDescent="0.3">
      <c r="D186" s="155" t="s">
        <v>249</v>
      </c>
      <c r="E186" s="4">
        <v>50000</v>
      </c>
      <c r="F186" s="179">
        <v>0.5</v>
      </c>
      <c r="G186" s="167">
        <f t="shared" si="23"/>
        <v>25000</v>
      </c>
      <c r="H186" s="155">
        <v>12</v>
      </c>
      <c r="I186" s="155">
        <v>1</v>
      </c>
      <c r="J186" s="44">
        <f t="shared" si="24"/>
        <v>300000</v>
      </c>
      <c r="K186" s="151">
        <f t="shared" ref="K186:K195" si="25">J186*40%</f>
        <v>120000</v>
      </c>
      <c r="L186" s="167">
        <f>J186*2</f>
        <v>600000</v>
      </c>
      <c r="M186" s="218"/>
      <c r="N186" s="219"/>
    </row>
    <row r="187" spans="2:15" x14ac:dyDescent="0.3">
      <c r="D187" s="155" t="s">
        <v>250</v>
      </c>
      <c r="E187" s="4">
        <v>35000</v>
      </c>
      <c r="F187" s="179">
        <v>0.5</v>
      </c>
      <c r="G187" s="167">
        <f t="shared" si="23"/>
        <v>17500</v>
      </c>
      <c r="H187" s="155">
        <v>12</v>
      </c>
      <c r="I187" s="155">
        <v>1</v>
      </c>
      <c r="J187" s="44">
        <f t="shared" si="24"/>
        <v>210000</v>
      </c>
      <c r="K187" s="151">
        <f t="shared" si="25"/>
        <v>84000</v>
      </c>
      <c r="L187" s="167">
        <f t="shared" ref="L187:L208" si="26">J187*2</f>
        <v>420000</v>
      </c>
      <c r="M187" s="218"/>
      <c r="N187" s="219"/>
    </row>
    <row r="188" spans="2:15" x14ac:dyDescent="0.3">
      <c r="D188" s="155" t="s">
        <v>251</v>
      </c>
      <c r="E188" s="4">
        <v>20000</v>
      </c>
      <c r="F188" s="179">
        <v>0.5</v>
      </c>
      <c r="G188" s="167">
        <f t="shared" si="23"/>
        <v>10000</v>
      </c>
      <c r="H188" s="155">
        <v>12</v>
      </c>
      <c r="I188" s="155">
        <v>1</v>
      </c>
      <c r="J188" s="44">
        <f t="shared" si="24"/>
        <v>120000</v>
      </c>
      <c r="K188" s="151">
        <f t="shared" si="25"/>
        <v>48000</v>
      </c>
      <c r="L188" s="167">
        <f t="shared" si="26"/>
        <v>240000</v>
      </c>
      <c r="M188" s="218"/>
      <c r="N188" s="219"/>
    </row>
    <row r="189" spans="2:15" x14ac:dyDescent="0.3">
      <c r="D189" s="155" t="s">
        <v>252</v>
      </c>
      <c r="E189" s="112">
        <v>15000</v>
      </c>
      <c r="F189" s="179">
        <v>0.5</v>
      </c>
      <c r="G189" s="167">
        <f t="shared" si="23"/>
        <v>7500</v>
      </c>
      <c r="H189" s="155">
        <v>12</v>
      </c>
      <c r="I189" s="155">
        <v>1</v>
      </c>
      <c r="J189" s="44">
        <f t="shared" si="24"/>
        <v>90000</v>
      </c>
      <c r="K189" s="151">
        <f t="shared" si="25"/>
        <v>36000</v>
      </c>
      <c r="L189" s="167">
        <f t="shared" si="26"/>
        <v>180000</v>
      </c>
      <c r="M189" s="218"/>
      <c r="N189" s="219">
        <f>G189*H189</f>
        <v>90000</v>
      </c>
    </row>
    <row r="190" spans="2:15" x14ac:dyDescent="0.3">
      <c r="D190" s="155" t="s">
        <v>253</v>
      </c>
      <c r="E190" s="4">
        <v>10000</v>
      </c>
      <c r="F190" s="179">
        <v>0.5</v>
      </c>
      <c r="G190" s="167">
        <f t="shared" si="23"/>
        <v>5000</v>
      </c>
      <c r="H190" s="155">
        <v>12</v>
      </c>
      <c r="I190" s="155">
        <v>1</v>
      </c>
      <c r="J190" s="44">
        <f t="shared" si="24"/>
        <v>60000</v>
      </c>
      <c r="K190" s="151">
        <f t="shared" si="25"/>
        <v>24000</v>
      </c>
      <c r="L190" s="167">
        <f t="shared" si="26"/>
        <v>120000</v>
      </c>
      <c r="M190" s="218"/>
      <c r="N190" s="219"/>
    </row>
    <row r="191" spans="2:15" x14ac:dyDescent="0.3">
      <c r="D191" s="155" t="s">
        <v>158</v>
      </c>
      <c r="E191" s="4">
        <v>2500</v>
      </c>
      <c r="F191" s="179">
        <v>0.25</v>
      </c>
      <c r="G191" s="167">
        <f t="shared" si="23"/>
        <v>625</v>
      </c>
      <c r="H191" s="155">
        <v>12</v>
      </c>
      <c r="I191" s="155">
        <v>1</v>
      </c>
      <c r="J191" s="44">
        <f t="shared" si="24"/>
        <v>7500</v>
      </c>
      <c r="K191" s="151">
        <f t="shared" si="25"/>
        <v>3000</v>
      </c>
      <c r="L191" s="167">
        <f t="shared" si="26"/>
        <v>15000</v>
      </c>
      <c r="M191" s="218"/>
      <c r="N191" s="219"/>
    </row>
    <row r="192" spans="2:15" x14ac:dyDescent="0.3">
      <c r="D192" s="155" t="s">
        <v>156</v>
      </c>
      <c r="E192" s="4">
        <v>4000</v>
      </c>
      <c r="F192" s="179">
        <v>0.25</v>
      </c>
      <c r="G192" s="167">
        <f t="shared" si="23"/>
        <v>1000</v>
      </c>
      <c r="H192" s="155">
        <v>12</v>
      </c>
      <c r="I192" s="155">
        <v>1</v>
      </c>
      <c r="J192" s="44">
        <f t="shared" si="24"/>
        <v>12000</v>
      </c>
      <c r="K192" s="151">
        <f t="shared" si="25"/>
        <v>4800</v>
      </c>
      <c r="L192" s="167">
        <f t="shared" si="26"/>
        <v>24000</v>
      </c>
      <c r="M192" s="218">
        <f>G192*H192</f>
        <v>12000</v>
      </c>
      <c r="N192" s="219"/>
    </row>
    <row r="193" spans="4:14" x14ac:dyDescent="0.3">
      <c r="D193" s="155" t="s">
        <v>159</v>
      </c>
      <c r="E193" s="4">
        <v>3000</v>
      </c>
      <c r="F193" s="179">
        <v>0.25</v>
      </c>
      <c r="G193" s="167">
        <f t="shared" si="23"/>
        <v>750</v>
      </c>
      <c r="H193" s="155">
        <v>12</v>
      </c>
      <c r="I193" s="155">
        <v>2</v>
      </c>
      <c r="J193" s="44">
        <f t="shared" si="24"/>
        <v>18000</v>
      </c>
      <c r="K193" s="151">
        <f t="shared" si="25"/>
        <v>7200</v>
      </c>
      <c r="L193" s="167">
        <f t="shared" si="26"/>
        <v>36000</v>
      </c>
      <c r="M193" s="218"/>
      <c r="N193" s="219"/>
    </row>
    <row r="194" spans="4:14" x14ac:dyDescent="0.3">
      <c r="D194" s="155" t="s">
        <v>164</v>
      </c>
      <c r="E194" s="43">
        <v>1500</v>
      </c>
      <c r="F194" s="179">
        <v>0.25</v>
      </c>
      <c r="G194" s="167">
        <f t="shared" si="23"/>
        <v>375</v>
      </c>
      <c r="H194" s="155">
        <v>12</v>
      </c>
      <c r="I194" s="155">
        <v>3</v>
      </c>
      <c r="J194" s="44">
        <f t="shared" si="24"/>
        <v>13500</v>
      </c>
      <c r="K194" s="151">
        <f t="shared" si="25"/>
        <v>5400</v>
      </c>
      <c r="L194" s="167">
        <f t="shared" si="26"/>
        <v>27000</v>
      </c>
      <c r="M194" s="218"/>
      <c r="N194" s="219"/>
    </row>
    <row r="195" spans="4:14" x14ac:dyDescent="0.3">
      <c r="D195" s="155" t="s">
        <v>165</v>
      </c>
      <c r="E195" s="4">
        <v>1000</v>
      </c>
      <c r="F195" s="179">
        <v>0.25</v>
      </c>
      <c r="G195" s="167">
        <f t="shared" si="23"/>
        <v>250</v>
      </c>
      <c r="H195" s="155">
        <v>12</v>
      </c>
      <c r="I195" s="155">
        <v>1</v>
      </c>
      <c r="J195" s="44">
        <f t="shared" si="24"/>
        <v>3000</v>
      </c>
      <c r="K195" s="151">
        <f t="shared" si="25"/>
        <v>1200</v>
      </c>
      <c r="L195" s="167">
        <f t="shared" si="26"/>
        <v>6000</v>
      </c>
      <c r="M195" s="218"/>
      <c r="N195" s="219"/>
    </row>
    <row r="196" spans="4:14" x14ac:dyDescent="0.3">
      <c r="D196" s="155"/>
      <c r="G196" s="167">
        <f t="shared" si="23"/>
        <v>0</v>
      </c>
      <c r="H196" s="155">
        <v>12</v>
      </c>
      <c r="I196" s="155">
        <v>1</v>
      </c>
      <c r="J196" s="44">
        <f t="shared" si="24"/>
        <v>0</v>
      </c>
      <c r="K196" s="151"/>
      <c r="L196" s="167">
        <f t="shared" si="26"/>
        <v>0</v>
      </c>
      <c r="M196" s="218"/>
      <c r="N196" s="219"/>
    </row>
    <row r="197" spans="4:14" x14ac:dyDescent="0.3">
      <c r="D197" s="157" t="s">
        <v>168</v>
      </c>
      <c r="G197" s="167">
        <f t="shared" si="23"/>
        <v>0</v>
      </c>
      <c r="H197" s="155">
        <v>12</v>
      </c>
      <c r="I197" s="155">
        <v>1</v>
      </c>
      <c r="J197" s="44">
        <f t="shared" si="24"/>
        <v>0</v>
      </c>
      <c r="K197" s="151"/>
      <c r="L197" s="167">
        <f t="shared" si="26"/>
        <v>0</v>
      </c>
      <c r="M197" s="218"/>
      <c r="N197" s="219"/>
    </row>
    <row r="198" spans="4:14" x14ac:dyDescent="0.3">
      <c r="D198" s="155" t="s">
        <v>229</v>
      </c>
      <c r="G198" s="167">
        <f t="shared" si="23"/>
        <v>0</v>
      </c>
      <c r="H198" s="155">
        <v>12</v>
      </c>
      <c r="I198" s="155">
        <v>1</v>
      </c>
      <c r="J198" s="44">
        <f t="shared" si="24"/>
        <v>0</v>
      </c>
      <c r="K198" s="151"/>
      <c r="L198" s="167">
        <f t="shared" si="26"/>
        <v>0</v>
      </c>
      <c r="M198" s="218"/>
      <c r="N198" s="219"/>
    </row>
    <row r="199" spans="4:14" x14ac:dyDescent="0.3">
      <c r="D199" s="155" t="s">
        <v>169</v>
      </c>
      <c r="E199" s="4">
        <v>2500</v>
      </c>
      <c r="F199" s="179">
        <v>0.5</v>
      </c>
      <c r="G199" s="167">
        <f t="shared" si="23"/>
        <v>1250</v>
      </c>
      <c r="H199" s="155">
        <v>12</v>
      </c>
      <c r="I199" s="155">
        <v>5</v>
      </c>
      <c r="J199" s="44">
        <f t="shared" si="24"/>
        <v>75000</v>
      </c>
      <c r="K199" s="151">
        <f>J199*40%</f>
        <v>30000</v>
      </c>
      <c r="L199" s="167">
        <f t="shared" si="26"/>
        <v>150000</v>
      </c>
      <c r="M199" s="218"/>
      <c r="N199" s="219"/>
    </row>
    <row r="200" spans="4:14" x14ac:dyDescent="0.3">
      <c r="D200" s="172" t="s">
        <v>170</v>
      </c>
      <c r="E200" s="4">
        <v>500</v>
      </c>
      <c r="F200" s="179">
        <v>0.25</v>
      </c>
      <c r="G200" s="167">
        <f t="shared" si="23"/>
        <v>125</v>
      </c>
      <c r="H200" s="155">
        <v>12</v>
      </c>
      <c r="I200" s="155">
        <v>5</v>
      </c>
      <c r="J200" s="44">
        <f t="shared" si="24"/>
        <v>7500</v>
      </c>
      <c r="K200" s="151">
        <f>J200*40%</f>
        <v>3000</v>
      </c>
      <c r="L200" s="167">
        <f t="shared" si="26"/>
        <v>15000</v>
      </c>
      <c r="M200" s="218">
        <f>G200*H200</f>
        <v>1500</v>
      </c>
      <c r="N200" s="219">
        <f>G200*H200</f>
        <v>1500</v>
      </c>
    </row>
    <row r="201" spans="4:14" x14ac:dyDescent="0.3">
      <c r="D201" s="172" t="s">
        <v>171</v>
      </c>
      <c r="E201" s="4">
        <v>250</v>
      </c>
      <c r="F201" s="179">
        <v>0.25</v>
      </c>
      <c r="G201" s="167">
        <f t="shared" si="23"/>
        <v>62.5</v>
      </c>
      <c r="H201" s="155">
        <v>12</v>
      </c>
      <c r="I201" s="155">
        <v>1</v>
      </c>
      <c r="J201" s="44">
        <f t="shared" si="24"/>
        <v>750</v>
      </c>
      <c r="K201" s="151">
        <f>J201*40%</f>
        <v>300</v>
      </c>
      <c r="L201" s="167">
        <f t="shared" si="26"/>
        <v>1500</v>
      </c>
      <c r="M201" s="218"/>
      <c r="N201" s="219"/>
    </row>
    <row r="202" spans="4:14" x14ac:dyDescent="0.3">
      <c r="D202" s="172"/>
      <c r="G202" s="167">
        <f t="shared" si="23"/>
        <v>0</v>
      </c>
      <c r="H202" s="155">
        <v>12</v>
      </c>
      <c r="I202" s="155">
        <v>1</v>
      </c>
      <c r="J202" s="44">
        <f t="shared" si="24"/>
        <v>0</v>
      </c>
      <c r="K202" s="151"/>
      <c r="L202" s="167">
        <f t="shared" si="26"/>
        <v>0</v>
      </c>
      <c r="M202" s="218"/>
      <c r="N202" s="219"/>
    </row>
    <row r="203" spans="4:14" x14ac:dyDescent="0.3">
      <c r="D203" s="157" t="s">
        <v>186</v>
      </c>
      <c r="G203" s="167">
        <f t="shared" si="23"/>
        <v>0</v>
      </c>
      <c r="H203" s="155">
        <v>12</v>
      </c>
      <c r="I203" s="155">
        <v>1</v>
      </c>
      <c r="J203" s="44">
        <f t="shared" si="24"/>
        <v>0</v>
      </c>
      <c r="K203" s="151"/>
      <c r="L203" s="167">
        <f t="shared" si="26"/>
        <v>0</v>
      </c>
      <c r="M203" s="218"/>
      <c r="N203" s="219"/>
    </row>
    <row r="204" spans="4:14" x14ac:dyDescent="0.3">
      <c r="D204" s="155" t="s">
        <v>230</v>
      </c>
      <c r="G204" s="167">
        <f t="shared" si="23"/>
        <v>0</v>
      </c>
      <c r="H204" s="155">
        <v>12</v>
      </c>
      <c r="I204" s="155">
        <v>1</v>
      </c>
      <c r="J204" s="44">
        <f t="shared" si="24"/>
        <v>0</v>
      </c>
      <c r="K204" s="151"/>
      <c r="L204" s="167">
        <f t="shared" si="26"/>
        <v>0</v>
      </c>
      <c r="M204" s="218"/>
      <c r="N204" s="219"/>
    </row>
    <row r="205" spans="4:14" x14ac:dyDescent="0.3">
      <c r="D205" s="172" t="s">
        <v>172</v>
      </c>
      <c r="E205" s="112">
        <v>4000</v>
      </c>
      <c r="F205" s="179">
        <v>0.5</v>
      </c>
      <c r="G205" s="167">
        <f t="shared" si="23"/>
        <v>2000</v>
      </c>
      <c r="H205" s="155">
        <v>12</v>
      </c>
      <c r="I205" s="155">
        <v>2</v>
      </c>
      <c r="J205" s="44">
        <f t="shared" si="24"/>
        <v>48000</v>
      </c>
      <c r="K205" s="151">
        <f>J205*40%</f>
        <v>19200</v>
      </c>
      <c r="L205" s="167">
        <f t="shared" si="26"/>
        <v>96000</v>
      </c>
      <c r="M205" s="218"/>
      <c r="N205" s="219"/>
    </row>
    <row r="206" spans="4:14" x14ac:dyDescent="0.3">
      <c r="D206" s="172" t="s">
        <v>174</v>
      </c>
      <c r="E206" s="112">
        <v>2500</v>
      </c>
      <c r="F206" s="179">
        <v>0.25</v>
      </c>
      <c r="G206" s="167">
        <f t="shared" si="23"/>
        <v>625</v>
      </c>
      <c r="H206" s="155">
        <v>12</v>
      </c>
      <c r="I206" s="155">
        <v>2</v>
      </c>
      <c r="J206" s="44">
        <f t="shared" si="24"/>
        <v>15000</v>
      </c>
      <c r="K206" s="151">
        <f>J206*40%</f>
        <v>6000</v>
      </c>
      <c r="L206" s="167">
        <f t="shared" si="26"/>
        <v>30000</v>
      </c>
      <c r="M206" s="218"/>
      <c r="N206" s="219">
        <f>G206*H206</f>
        <v>7500</v>
      </c>
    </row>
    <row r="207" spans="4:14" x14ac:dyDescent="0.3">
      <c r="D207" s="172" t="s">
        <v>175</v>
      </c>
      <c r="E207" s="112">
        <v>3000</v>
      </c>
      <c r="F207" s="179">
        <v>0.25</v>
      </c>
      <c r="G207" s="167">
        <f t="shared" si="23"/>
        <v>750</v>
      </c>
      <c r="H207" s="155">
        <v>12</v>
      </c>
      <c r="I207" s="155">
        <v>2</v>
      </c>
      <c r="J207" s="44">
        <f t="shared" si="24"/>
        <v>18000</v>
      </c>
      <c r="K207" s="151">
        <f>J207*40%</f>
        <v>7200</v>
      </c>
      <c r="L207" s="167">
        <f t="shared" si="26"/>
        <v>36000</v>
      </c>
      <c r="M207" s="218"/>
      <c r="N207" s="219"/>
    </row>
    <row r="208" spans="4:14" x14ac:dyDescent="0.3">
      <c r="D208" s="172" t="s">
        <v>173</v>
      </c>
      <c r="E208" s="112">
        <v>2000</v>
      </c>
      <c r="F208" s="179">
        <v>0.25</v>
      </c>
      <c r="G208" s="167">
        <f t="shared" si="23"/>
        <v>500</v>
      </c>
      <c r="H208" s="155">
        <v>12</v>
      </c>
      <c r="I208" s="155">
        <v>2</v>
      </c>
      <c r="J208" s="44">
        <f t="shared" si="24"/>
        <v>12000</v>
      </c>
      <c r="K208" s="151">
        <f>J208*40%</f>
        <v>4800</v>
      </c>
      <c r="L208" s="167">
        <f t="shared" si="26"/>
        <v>24000</v>
      </c>
      <c r="M208" s="218">
        <f>G208*H208</f>
        <v>6000</v>
      </c>
      <c r="N208" s="219"/>
    </row>
    <row r="209" spans="2:14" x14ac:dyDescent="0.3">
      <c r="J209" s="166"/>
      <c r="K209" s="166"/>
      <c r="L209" s="166"/>
    </row>
    <row r="210" spans="2:14" s="155" customFormat="1" x14ac:dyDescent="0.3">
      <c r="B210" s="38" t="s">
        <v>241</v>
      </c>
      <c r="C210" s="220">
        <v>42767</v>
      </c>
      <c r="D210" s="168" t="s">
        <v>242</v>
      </c>
      <c r="E210" s="4"/>
      <c r="J210" s="166"/>
      <c r="K210" s="166"/>
      <c r="L210" s="166"/>
      <c r="M210" s="216"/>
      <c r="N210" s="216"/>
    </row>
    <row r="211" spans="2:14" s="155" customFormat="1" x14ac:dyDescent="0.3">
      <c r="B211" s="38"/>
      <c r="C211" s="38"/>
      <c r="D211" s="169" t="s">
        <v>243</v>
      </c>
      <c r="E211" s="4"/>
      <c r="J211" s="166"/>
      <c r="K211" s="166"/>
      <c r="L211" s="166"/>
      <c r="M211" s="216"/>
      <c r="N211" s="216"/>
    </row>
    <row r="212" spans="2:14" s="155" customFormat="1" x14ac:dyDescent="0.3">
      <c r="B212" s="38"/>
      <c r="C212" s="38"/>
      <c r="D212" s="155" t="s">
        <v>255</v>
      </c>
      <c r="E212" s="4" t="s">
        <v>246</v>
      </c>
      <c r="J212" s="166"/>
      <c r="K212" s="166"/>
      <c r="L212" s="166"/>
      <c r="M212" s="216"/>
      <c r="N212" s="216"/>
    </row>
    <row r="213" spans="2:14" s="155" customFormat="1" x14ac:dyDescent="0.3">
      <c r="B213" s="38"/>
      <c r="C213" s="38"/>
      <c r="D213" s="157" t="s">
        <v>167</v>
      </c>
      <c r="E213" s="4"/>
      <c r="J213" s="166"/>
      <c r="K213" s="166"/>
      <c r="L213" s="166"/>
      <c r="M213" s="216"/>
      <c r="N213" s="216"/>
    </row>
    <row r="214" spans="2:14" s="155" customFormat="1" x14ac:dyDescent="0.3">
      <c r="B214" s="38"/>
      <c r="C214" s="38"/>
      <c r="D214" s="155" t="s">
        <v>244</v>
      </c>
      <c r="E214" s="4">
        <v>30000</v>
      </c>
      <c r="F214" s="179">
        <v>0.5</v>
      </c>
      <c r="G214" s="167">
        <f>E214*F214</f>
        <v>15000</v>
      </c>
      <c r="H214" s="155">
        <v>12</v>
      </c>
      <c r="I214" s="155">
        <v>1</v>
      </c>
      <c r="J214" s="44">
        <f>G214*H214*I214</f>
        <v>180000</v>
      </c>
      <c r="K214" s="151">
        <f t="shared" ref="K214:K224" si="27">J214*40%</f>
        <v>72000</v>
      </c>
      <c r="L214" s="167">
        <f>J214*2</f>
        <v>360000</v>
      </c>
      <c r="M214" s="218"/>
      <c r="N214" s="219"/>
    </row>
    <row r="215" spans="2:14" s="155" customFormat="1" x14ac:dyDescent="0.3">
      <c r="B215" s="38"/>
      <c r="C215" s="38"/>
      <c r="D215" s="155" t="s">
        <v>256</v>
      </c>
      <c r="E215" s="4">
        <v>5000</v>
      </c>
      <c r="F215" s="179">
        <v>0.5</v>
      </c>
      <c r="G215" s="167">
        <f t="shared" ref="G215:G224" si="28">E215*F215</f>
        <v>2500</v>
      </c>
      <c r="H215" s="155">
        <v>12</v>
      </c>
      <c r="I215" s="155">
        <v>1</v>
      </c>
      <c r="J215" s="44">
        <f t="shared" ref="J215:J224" si="29">G215*H215*I215</f>
        <v>30000</v>
      </c>
      <c r="K215" s="151">
        <f t="shared" si="27"/>
        <v>12000</v>
      </c>
      <c r="L215" s="167">
        <f>J215*2</f>
        <v>60000</v>
      </c>
      <c r="M215" s="218"/>
      <c r="N215" s="219"/>
    </row>
    <row r="216" spans="2:14" s="155" customFormat="1" x14ac:dyDescent="0.3">
      <c r="B216" s="38"/>
      <c r="C216" s="38"/>
      <c r="D216" s="155" t="s">
        <v>257</v>
      </c>
      <c r="E216" s="4">
        <v>4500</v>
      </c>
      <c r="F216" s="179">
        <v>0.5</v>
      </c>
      <c r="G216" s="167">
        <f t="shared" si="28"/>
        <v>2250</v>
      </c>
      <c r="H216" s="155">
        <v>12</v>
      </c>
      <c r="I216" s="155">
        <v>1</v>
      </c>
      <c r="J216" s="44">
        <f t="shared" si="29"/>
        <v>27000</v>
      </c>
      <c r="K216" s="151">
        <f t="shared" si="27"/>
        <v>10800</v>
      </c>
      <c r="L216" s="167">
        <f t="shared" ref="L216:L224" si="30">J216*2</f>
        <v>54000</v>
      </c>
      <c r="M216" s="218"/>
      <c r="N216" s="219"/>
    </row>
    <row r="217" spans="2:14" s="155" customFormat="1" x14ac:dyDescent="0.3">
      <c r="B217" s="38"/>
      <c r="C217" s="38"/>
      <c r="D217" s="155" t="s">
        <v>258</v>
      </c>
      <c r="E217" s="4">
        <v>4000</v>
      </c>
      <c r="F217" s="179">
        <v>0.5</v>
      </c>
      <c r="G217" s="167">
        <f t="shared" si="28"/>
        <v>2000</v>
      </c>
      <c r="H217" s="155">
        <v>12</v>
      </c>
      <c r="I217" s="155">
        <v>1</v>
      </c>
      <c r="J217" s="44">
        <f t="shared" si="29"/>
        <v>24000</v>
      </c>
      <c r="K217" s="151">
        <f t="shared" si="27"/>
        <v>9600</v>
      </c>
      <c r="L217" s="167">
        <f t="shared" si="30"/>
        <v>48000</v>
      </c>
      <c r="M217" s="218"/>
      <c r="N217" s="219"/>
    </row>
    <row r="218" spans="2:14" s="155" customFormat="1" x14ac:dyDescent="0.3">
      <c r="B218" s="38"/>
      <c r="C218" s="38"/>
      <c r="D218" s="155" t="s">
        <v>259</v>
      </c>
      <c r="E218" s="4">
        <v>4500</v>
      </c>
      <c r="F218" s="179">
        <v>0.5</v>
      </c>
      <c r="G218" s="167">
        <f t="shared" si="28"/>
        <v>2250</v>
      </c>
      <c r="H218" s="155">
        <v>12</v>
      </c>
      <c r="I218" s="155">
        <v>1</v>
      </c>
      <c r="J218" s="44">
        <f t="shared" si="29"/>
        <v>27000</v>
      </c>
      <c r="K218" s="151">
        <f t="shared" si="27"/>
        <v>10800</v>
      </c>
      <c r="L218" s="167">
        <f t="shared" si="30"/>
        <v>54000</v>
      </c>
      <c r="M218" s="218"/>
      <c r="N218" s="219"/>
    </row>
    <row r="219" spans="2:14" s="155" customFormat="1" x14ac:dyDescent="0.3">
      <c r="B219" s="38"/>
      <c r="C219" s="38"/>
      <c r="D219" s="155" t="s">
        <v>260</v>
      </c>
      <c r="E219" s="4">
        <v>5000</v>
      </c>
      <c r="F219" s="179">
        <v>0.5</v>
      </c>
      <c r="G219" s="167">
        <f t="shared" si="28"/>
        <v>2500</v>
      </c>
      <c r="H219" s="155">
        <v>12</v>
      </c>
      <c r="I219" s="155">
        <v>1</v>
      </c>
      <c r="J219" s="44">
        <f t="shared" si="29"/>
        <v>30000</v>
      </c>
      <c r="K219" s="151">
        <f t="shared" si="27"/>
        <v>12000</v>
      </c>
      <c r="L219" s="167">
        <f t="shared" si="30"/>
        <v>60000</v>
      </c>
      <c r="M219" s="218"/>
      <c r="N219" s="219"/>
    </row>
    <row r="220" spans="2:14" s="155" customFormat="1" x14ac:dyDescent="0.3">
      <c r="B220" s="38"/>
      <c r="C220" s="38"/>
      <c r="D220" s="155" t="s">
        <v>261</v>
      </c>
      <c r="E220" s="4">
        <v>6000</v>
      </c>
      <c r="F220" s="179">
        <v>0.5</v>
      </c>
      <c r="G220" s="167">
        <f t="shared" si="28"/>
        <v>3000</v>
      </c>
      <c r="H220" s="155">
        <v>12</v>
      </c>
      <c r="I220" s="155">
        <v>1</v>
      </c>
      <c r="J220" s="44">
        <f t="shared" si="29"/>
        <v>36000</v>
      </c>
      <c r="K220" s="151">
        <f t="shared" si="27"/>
        <v>14400</v>
      </c>
      <c r="L220" s="167">
        <f t="shared" si="30"/>
        <v>72000</v>
      </c>
      <c r="M220" s="218"/>
      <c r="N220" s="219"/>
    </row>
    <row r="221" spans="2:14" s="155" customFormat="1" x14ac:dyDescent="0.3">
      <c r="B221" s="38"/>
      <c r="C221" s="38"/>
      <c r="D221" s="155" t="s">
        <v>262</v>
      </c>
      <c r="E221" s="4">
        <v>8000</v>
      </c>
      <c r="F221" s="179">
        <v>0.5</v>
      </c>
      <c r="G221" s="167">
        <f t="shared" si="28"/>
        <v>4000</v>
      </c>
      <c r="H221" s="155">
        <v>12</v>
      </c>
      <c r="I221" s="155">
        <v>1</v>
      </c>
      <c r="J221" s="44">
        <f t="shared" si="29"/>
        <v>48000</v>
      </c>
      <c r="K221" s="151">
        <f t="shared" si="27"/>
        <v>19200</v>
      </c>
      <c r="L221" s="167">
        <f t="shared" si="30"/>
        <v>96000</v>
      </c>
      <c r="M221" s="218">
        <f>G221*H221</f>
        <v>48000</v>
      </c>
      <c r="N221" s="219"/>
    </row>
    <row r="222" spans="2:14" s="155" customFormat="1" x14ac:dyDescent="0.3">
      <c r="B222" s="38"/>
      <c r="C222" s="38"/>
      <c r="D222" s="155" t="s">
        <v>263</v>
      </c>
      <c r="E222" s="4">
        <v>9000</v>
      </c>
      <c r="F222" s="179">
        <v>0.5</v>
      </c>
      <c r="G222" s="167">
        <f t="shared" si="28"/>
        <v>4500</v>
      </c>
      <c r="H222" s="155">
        <v>12</v>
      </c>
      <c r="I222" s="155">
        <v>1</v>
      </c>
      <c r="J222" s="44">
        <f t="shared" si="29"/>
        <v>54000</v>
      </c>
      <c r="K222" s="151">
        <f t="shared" si="27"/>
        <v>21600</v>
      </c>
      <c r="L222" s="167">
        <f t="shared" si="30"/>
        <v>108000</v>
      </c>
      <c r="M222" s="218"/>
      <c r="N222" s="219"/>
    </row>
    <row r="223" spans="2:14" s="155" customFormat="1" x14ac:dyDescent="0.3">
      <c r="B223" s="38"/>
      <c r="C223" s="38"/>
      <c r="D223" s="155" t="s">
        <v>264</v>
      </c>
      <c r="E223" s="4">
        <v>10000</v>
      </c>
      <c r="F223" s="179">
        <v>0.5</v>
      </c>
      <c r="G223" s="167">
        <f t="shared" si="28"/>
        <v>5000</v>
      </c>
      <c r="H223" s="155">
        <v>12</v>
      </c>
      <c r="I223" s="155">
        <v>1</v>
      </c>
      <c r="J223" s="44">
        <f t="shared" si="29"/>
        <v>60000</v>
      </c>
      <c r="K223" s="151">
        <f t="shared" si="27"/>
        <v>24000</v>
      </c>
      <c r="L223" s="167">
        <f t="shared" si="30"/>
        <v>120000</v>
      </c>
      <c r="M223" s="218"/>
      <c r="N223" s="219"/>
    </row>
    <row r="224" spans="2:14" s="155" customFormat="1" x14ac:dyDescent="0.3">
      <c r="B224" s="38"/>
      <c r="C224" s="38"/>
      <c r="D224" s="155" t="s">
        <v>249</v>
      </c>
      <c r="E224" s="4">
        <v>15000</v>
      </c>
      <c r="F224" s="179">
        <v>0.5</v>
      </c>
      <c r="G224" s="167">
        <f t="shared" si="28"/>
        <v>7500</v>
      </c>
      <c r="H224" s="155">
        <v>12</v>
      </c>
      <c r="I224" s="155">
        <v>1</v>
      </c>
      <c r="J224" s="44">
        <f t="shared" si="29"/>
        <v>90000</v>
      </c>
      <c r="K224" s="151">
        <f t="shared" si="27"/>
        <v>36000</v>
      </c>
      <c r="L224" s="167">
        <f t="shared" si="30"/>
        <v>180000</v>
      </c>
      <c r="M224" s="218"/>
      <c r="N224" s="219">
        <f>G224*H224</f>
        <v>90000</v>
      </c>
    </row>
    <row r="225" spans="2:14" s="155" customFormat="1" x14ac:dyDescent="0.3">
      <c r="B225" s="38"/>
      <c r="C225" s="38"/>
      <c r="E225" s="4"/>
      <c r="J225" s="166"/>
      <c r="K225" s="166"/>
      <c r="L225" s="166"/>
      <c r="M225" s="216"/>
      <c r="N225" s="216"/>
    </row>
    <row r="226" spans="2:14" ht="16.2" thickBot="1" x14ac:dyDescent="0.35">
      <c r="D226" s="160"/>
      <c r="E226" s="11"/>
      <c r="F226" s="160"/>
      <c r="G226" s="160"/>
      <c r="H226" s="160"/>
      <c r="I226" s="160"/>
      <c r="J226" s="181">
        <f>SUM(J5:J209)</f>
        <v>11738250</v>
      </c>
      <c r="K226" s="181">
        <f>SUM(K5:K209)</f>
        <v>4695300</v>
      </c>
      <c r="L226" s="181">
        <f>SUM(L5:L209)</f>
        <v>15930000</v>
      </c>
      <c r="M226" s="216">
        <f>SUM(M10:M225)</f>
        <v>256500</v>
      </c>
      <c r="N226" s="216">
        <f>SUM(N10:N225)</f>
        <v>1002600</v>
      </c>
    </row>
    <row r="227" spans="2:14" x14ac:dyDescent="0.3">
      <c r="J227" s="166"/>
      <c r="K227" s="166"/>
      <c r="L227" s="166"/>
    </row>
    <row r="228" spans="2:14" x14ac:dyDescent="0.3">
      <c r="J228" s="166"/>
      <c r="K228" s="166"/>
      <c r="L228" s="166"/>
    </row>
    <row r="229" spans="2:14" x14ac:dyDescent="0.3">
      <c r="J229" s="166"/>
      <c r="K229" s="166"/>
      <c r="L229" s="166"/>
    </row>
    <row r="230" spans="2:14" x14ac:dyDescent="0.3">
      <c r="J230" s="166"/>
      <c r="K230" s="166"/>
      <c r="L230" s="166"/>
    </row>
    <row r="231" spans="2:14" x14ac:dyDescent="0.3">
      <c r="J231" s="166"/>
      <c r="K231" s="166"/>
      <c r="L231" s="166"/>
    </row>
    <row r="232" spans="2:14" x14ac:dyDescent="0.3">
      <c r="J232" s="166"/>
      <c r="K232" s="166"/>
      <c r="L232" s="166"/>
    </row>
    <row r="233" spans="2:14" x14ac:dyDescent="0.3">
      <c r="J233" s="166"/>
      <c r="K233" s="166"/>
      <c r="L233" s="166"/>
    </row>
    <row r="234" spans="2:14" x14ac:dyDescent="0.3">
      <c r="J234" s="166"/>
      <c r="K234" s="166"/>
      <c r="L234" s="166"/>
    </row>
    <row r="235" spans="2:14" x14ac:dyDescent="0.3">
      <c r="J235" s="166"/>
      <c r="K235" s="166"/>
      <c r="L235" s="166"/>
    </row>
    <row r="236" spans="2:14" x14ac:dyDescent="0.3">
      <c r="J236" s="166"/>
      <c r="K236" s="166"/>
      <c r="L236" s="166"/>
    </row>
    <row r="237" spans="2:14" x14ac:dyDescent="0.3">
      <c r="J237" s="166"/>
      <c r="K237" s="166"/>
      <c r="L237" s="166"/>
    </row>
    <row r="238" spans="2:14" x14ac:dyDescent="0.3">
      <c r="J238" s="166"/>
      <c r="K238" s="166"/>
      <c r="L238" s="166"/>
    </row>
    <row r="239" spans="2:14" x14ac:dyDescent="0.3">
      <c r="J239" s="166"/>
      <c r="K239" s="166"/>
      <c r="L239" s="166"/>
    </row>
    <row r="240" spans="2:14" x14ac:dyDescent="0.3">
      <c r="J240" s="166"/>
      <c r="K240" s="166"/>
      <c r="L240" s="166"/>
    </row>
    <row r="241" spans="10:12" x14ac:dyDescent="0.3">
      <c r="J241" s="166"/>
      <c r="K241" s="166"/>
      <c r="L241" s="166"/>
    </row>
    <row r="242" spans="10:12" x14ac:dyDescent="0.3">
      <c r="J242" s="166"/>
      <c r="K242" s="166"/>
      <c r="L242" s="166"/>
    </row>
    <row r="243" spans="10:12" x14ac:dyDescent="0.3">
      <c r="J243" s="166"/>
      <c r="K243" s="166"/>
      <c r="L243" s="166"/>
    </row>
    <row r="244" spans="10:12" x14ac:dyDescent="0.3">
      <c r="J244" s="166"/>
      <c r="K244" s="166"/>
      <c r="L244" s="166"/>
    </row>
    <row r="245" spans="10:12" x14ac:dyDescent="0.3">
      <c r="J245" s="166"/>
      <c r="K245" s="166"/>
      <c r="L245" s="166"/>
    </row>
    <row r="246" spans="10:12" x14ac:dyDescent="0.3">
      <c r="J246" s="166"/>
      <c r="K246" s="166"/>
      <c r="L246" s="166"/>
    </row>
    <row r="247" spans="10:12" x14ac:dyDescent="0.3">
      <c r="J247" s="166"/>
      <c r="K247" s="166"/>
      <c r="L247" s="166"/>
    </row>
    <row r="248" spans="10:12" x14ac:dyDescent="0.3">
      <c r="J248" s="166"/>
      <c r="K248" s="166"/>
      <c r="L248" s="166"/>
    </row>
    <row r="249" spans="10:12" x14ac:dyDescent="0.3">
      <c r="J249" s="166"/>
      <c r="K249" s="166"/>
      <c r="L249" s="166"/>
    </row>
    <row r="250" spans="10:12" x14ac:dyDescent="0.3">
      <c r="J250" s="166"/>
      <c r="K250" s="166"/>
      <c r="L250" s="166"/>
    </row>
    <row r="251" spans="10:12" x14ac:dyDescent="0.3">
      <c r="J251" s="166"/>
      <c r="K251" s="166"/>
      <c r="L251" s="166"/>
    </row>
    <row r="252" spans="10:12" x14ac:dyDescent="0.3">
      <c r="J252" s="166"/>
      <c r="K252" s="166"/>
      <c r="L252" s="166"/>
    </row>
    <row r="253" spans="10:12" x14ac:dyDescent="0.3">
      <c r="J253" s="166"/>
      <c r="K253" s="166"/>
      <c r="L253" s="166"/>
    </row>
    <row r="254" spans="10:12" x14ac:dyDescent="0.3">
      <c r="J254" s="166"/>
      <c r="K254" s="166"/>
      <c r="L254" s="166"/>
    </row>
    <row r="255" spans="10:12" x14ac:dyDescent="0.3">
      <c r="J255" s="166"/>
      <c r="K255" s="166"/>
      <c r="L255" s="166"/>
    </row>
    <row r="256" spans="10:12" x14ac:dyDescent="0.3">
      <c r="J256" s="166"/>
      <c r="K256" s="166"/>
      <c r="L256" s="166"/>
    </row>
    <row r="257" spans="10:12" x14ac:dyDescent="0.3">
      <c r="J257" s="166"/>
      <c r="K257" s="166"/>
      <c r="L257" s="16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workbookViewId="0">
      <selection activeCell="C26" sqref="C26"/>
    </sheetView>
  </sheetViews>
  <sheetFormatPr defaultRowHeight="14.4" x14ac:dyDescent="0.3"/>
  <cols>
    <col min="1" max="1" width="8.88671875" style="1"/>
    <col min="2" max="2" width="14.77734375" style="1" bestFit="1" customWidth="1"/>
    <col min="3" max="3" width="8.88671875" style="1"/>
    <col min="4" max="4" width="19.88671875" style="1" bestFit="1" customWidth="1"/>
    <col min="5" max="5" width="13.88671875" style="1" bestFit="1" customWidth="1"/>
    <col min="6" max="6" width="9.6640625" style="39" customWidth="1"/>
    <col min="7" max="7" width="11.109375" style="39" hidden="1" customWidth="1"/>
    <col min="8" max="8" width="9.77734375" style="41" customWidth="1"/>
    <col min="9" max="9" width="4.5546875" style="39" customWidth="1"/>
    <col min="10" max="10" width="11.109375" style="39" customWidth="1"/>
    <col min="11" max="11" width="0" style="1" hidden="1" customWidth="1"/>
    <col min="12" max="12" width="10" style="40" bestFit="1" customWidth="1"/>
    <col min="13" max="13" width="11.44140625" style="4" customWidth="1"/>
    <col min="14" max="14" width="11.44140625" style="4" hidden="1" customWidth="1"/>
    <col min="15" max="15" width="11.44140625" style="4" customWidth="1"/>
    <col min="16" max="16" width="5.33203125" style="1" customWidth="1"/>
    <col min="17" max="17" width="10.21875" style="1" bestFit="1" customWidth="1"/>
    <col min="18" max="18" width="11.21875" style="1" bestFit="1" customWidth="1"/>
    <col min="19" max="19" width="8.88671875" style="1" hidden="1" customWidth="1"/>
    <col min="20" max="20" width="9.6640625" style="1" bestFit="1" customWidth="1"/>
    <col min="21" max="21" width="12.109375" style="1" customWidth="1"/>
    <col min="22" max="22" width="10.33203125" style="1" customWidth="1"/>
    <col min="23" max="16384" width="8.88671875" style="1"/>
  </cols>
  <sheetData>
    <row r="1" spans="1:32" s="54" customFormat="1" ht="15.6" x14ac:dyDescent="0.3">
      <c r="A1" s="50" t="s">
        <v>52</v>
      </c>
      <c r="B1" s="50" t="s">
        <v>104</v>
      </c>
      <c r="C1" s="50" t="s">
        <v>102</v>
      </c>
      <c r="D1" s="50" t="s">
        <v>101</v>
      </c>
      <c r="E1" s="50"/>
      <c r="F1" s="50" t="s">
        <v>46</v>
      </c>
      <c r="G1" s="51"/>
      <c r="H1" s="52" t="s">
        <v>46</v>
      </c>
      <c r="I1" s="51"/>
      <c r="J1" s="51" t="s">
        <v>53</v>
      </c>
      <c r="K1" s="50"/>
      <c r="L1" s="51" t="s">
        <v>53</v>
      </c>
      <c r="M1" s="53" t="s">
        <v>47</v>
      </c>
      <c r="N1" s="53"/>
      <c r="O1" s="53" t="s">
        <v>47</v>
      </c>
      <c r="P1" s="50"/>
      <c r="Q1" s="51" t="s">
        <v>53</v>
      </c>
      <c r="R1" s="51" t="s">
        <v>56</v>
      </c>
      <c r="S1" s="50"/>
      <c r="T1" s="51" t="s">
        <v>53</v>
      </c>
      <c r="U1" s="51" t="s">
        <v>56</v>
      </c>
      <c r="V1" s="50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s="54" customFormat="1" ht="15.6" x14ac:dyDescent="0.3">
      <c r="A2" s="50" t="s">
        <v>41</v>
      </c>
      <c r="B2" s="50" t="s">
        <v>103</v>
      </c>
      <c r="C2" s="50" t="s">
        <v>103</v>
      </c>
      <c r="D2" s="50"/>
      <c r="E2" s="50"/>
      <c r="F2" s="51" t="s">
        <v>57</v>
      </c>
      <c r="G2" s="51"/>
      <c r="H2" s="53" t="s">
        <v>58</v>
      </c>
      <c r="I2" s="51" t="s">
        <v>52</v>
      </c>
      <c r="J2" s="51" t="s">
        <v>54</v>
      </c>
      <c r="K2" s="50" t="s">
        <v>43</v>
      </c>
      <c r="L2" s="51" t="s">
        <v>55</v>
      </c>
      <c r="M2" s="53" t="s">
        <v>57</v>
      </c>
      <c r="N2" s="50" t="s">
        <v>43</v>
      </c>
      <c r="O2" s="53" t="s">
        <v>58</v>
      </c>
      <c r="P2" s="50"/>
      <c r="Q2" s="51" t="s">
        <v>54</v>
      </c>
      <c r="R2" s="51" t="s">
        <v>59</v>
      </c>
      <c r="S2" s="50"/>
      <c r="T2" s="51" t="s">
        <v>55</v>
      </c>
      <c r="U2" s="51" t="s">
        <v>60</v>
      </c>
      <c r="V2" s="50" t="s">
        <v>50</v>
      </c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x14ac:dyDescent="0.3">
      <c r="B3" s="1" t="s">
        <v>42</v>
      </c>
      <c r="F3" s="44"/>
      <c r="G3" s="1" t="s">
        <v>43</v>
      </c>
      <c r="K3" s="1">
        <v>6.9000000000000006E-2</v>
      </c>
      <c r="M3" s="44"/>
      <c r="N3" s="1" t="s">
        <v>43</v>
      </c>
      <c r="P3" s="39"/>
      <c r="Q3" s="39"/>
      <c r="R3" s="39"/>
      <c r="S3" s="1" t="s">
        <v>43</v>
      </c>
      <c r="T3" s="40" t="s">
        <v>44</v>
      </c>
      <c r="U3" s="40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 x14ac:dyDescent="0.3">
      <c r="A4" s="59">
        <v>1</v>
      </c>
      <c r="B4" s="59" t="s">
        <v>51</v>
      </c>
      <c r="C4" s="59">
        <v>1</v>
      </c>
      <c r="D4" s="59" t="s">
        <v>48</v>
      </c>
      <c r="E4" s="59"/>
      <c r="F4" s="60">
        <v>0</v>
      </c>
      <c r="G4" s="59">
        <v>6.9000000000000006E-2</v>
      </c>
      <c r="H4" s="61">
        <f>F4*G4</f>
        <v>0</v>
      </c>
      <c r="I4" s="60"/>
      <c r="J4" s="60"/>
      <c r="K4" s="59">
        <v>6.9000000000000006E-2</v>
      </c>
      <c r="L4" s="62">
        <f>F4*I4*K4</f>
        <v>0</v>
      </c>
      <c r="M4" s="60">
        <v>999999</v>
      </c>
      <c r="N4" s="59">
        <v>6.9000000000000006E-2</v>
      </c>
      <c r="O4" s="62">
        <f>M4*N4</f>
        <v>68999.931000000011</v>
      </c>
      <c r="P4" s="60">
        <v>1</v>
      </c>
      <c r="Q4" s="60">
        <f>M4*P4</f>
        <v>999999</v>
      </c>
      <c r="R4" s="60"/>
      <c r="S4" s="59">
        <v>6.9000000000000006E-2</v>
      </c>
      <c r="T4" s="62">
        <f>M4*P4*S4</f>
        <v>68999.931000000011</v>
      </c>
      <c r="U4" s="62"/>
      <c r="V4" s="46">
        <f>Q4</f>
        <v>999999</v>
      </c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:32" s="2" customFormat="1" x14ac:dyDescent="0.3">
      <c r="A5" s="2">
        <v>4</v>
      </c>
      <c r="B5" s="2">
        <f>C5-A5+C4</f>
        <v>2</v>
      </c>
      <c r="C5" s="2">
        <f t="shared" ref="C5:C16" si="0">C4+A5</f>
        <v>5</v>
      </c>
      <c r="D5" s="2" t="s">
        <v>45</v>
      </c>
      <c r="F5" s="44"/>
      <c r="G5" s="2">
        <v>6.9000000000000006E-2</v>
      </c>
      <c r="H5" s="47">
        <f>F5*G5</f>
        <v>0</v>
      </c>
      <c r="I5" s="44">
        <v>4</v>
      </c>
      <c r="J5" s="44"/>
      <c r="K5" s="2">
        <v>6.9000000000000006E-2</v>
      </c>
      <c r="L5" s="48">
        <f t="shared" ref="L5:L23" si="1">F5*I5*K5</f>
        <v>0</v>
      </c>
      <c r="M5" s="44"/>
      <c r="N5" s="2">
        <v>6.9000000000000006E-2</v>
      </c>
      <c r="O5" s="48">
        <f t="shared" ref="O5:O23" si="2">M5*N5</f>
        <v>0</v>
      </c>
      <c r="P5" s="44"/>
      <c r="Q5" s="44">
        <f>M5*P5</f>
        <v>0</v>
      </c>
      <c r="R5" s="44">
        <f>Q5*50%</f>
        <v>0</v>
      </c>
      <c r="S5" s="2">
        <v>6.9000000000000006E-2</v>
      </c>
      <c r="T5" s="48">
        <f t="shared" ref="T5:T23" si="3">M5*P5*S5</f>
        <v>0</v>
      </c>
      <c r="U5" s="48">
        <f>T5*50%</f>
        <v>0</v>
      </c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 x14ac:dyDescent="0.3">
      <c r="A6" s="63">
        <v>4</v>
      </c>
      <c r="B6" s="63">
        <f>B5+A6</f>
        <v>6</v>
      </c>
      <c r="C6" s="63">
        <f t="shared" si="0"/>
        <v>9</v>
      </c>
      <c r="D6" s="63" t="s">
        <v>49</v>
      </c>
      <c r="E6" s="63"/>
      <c r="F6" s="64">
        <v>59999</v>
      </c>
      <c r="G6" s="63">
        <v>6.9000000000000006E-2</v>
      </c>
      <c r="H6" s="65">
        <f>F6*G6</f>
        <v>4139.9310000000005</v>
      </c>
      <c r="I6" s="64">
        <v>4</v>
      </c>
      <c r="J6" s="64">
        <f>F6*I6</f>
        <v>239996</v>
      </c>
      <c r="K6" s="63">
        <v>6.9000000000000006E-2</v>
      </c>
      <c r="L6" s="66">
        <f t="shared" si="1"/>
        <v>16559.724000000002</v>
      </c>
      <c r="M6" s="64"/>
      <c r="N6" s="63">
        <v>6.9000000000000006E-2</v>
      </c>
      <c r="O6" s="66">
        <f t="shared" si="2"/>
        <v>0</v>
      </c>
      <c r="P6" s="64"/>
      <c r="Q6" s="64">
        <f>M6*P6</f>
        <v>0</v>
      </c>
      <c r="R6" s="64">
        <f>Q6*50%</f>
        <v>0</v>
      </c>
      <c r="S6" s="63">
        <v>6.9000000000000006E-2</v>
      </c>
      <c r="T6" s="66">
        <f t="shared" si="3"/>
        <v>0</v>
      </c>
      <c r="U6" s="66">
        <f>T6*50%</f>
        <v>0</v>
      </c>
      <c r="V6" s="63"/>
      <c r="W6" s="42"/>
      <c r="X6" s="42"/>
      <c r="Y6" s="42"/>
      <c r="Z6" s="42"/>
      <c r="AA6" s="42"/>
      <c r="AB6" s="42"/>
      <c r="AC6" s="42"/>
      <c r="AD6" s="42"/>
      <c r="AE6" s="42"/>
      <c r="AF6" s="42"/>
    </row>
    <row r="7" spans="1:32" x14ac:dyDescent="0.3">
      <c r="A7" s="1">
        <v>8</v>
      </c>
      <c r="B7" s="1">
        <f t="shared" ref="B7:B28" si="4">B6+A7</f>
        <v>14</v>
      </c>
      <c r="C7" s="1">
        <f t="shared" si="0"/>
        <v>17</v>
      </c>
      <c r="D7" s="67" t="s">
        <v>71</v>
      </c>
      <c r="F7" s="44"/>
      <c r="G7" s="1">
        <v>6.9000000000000006E-2</v>
      </c>
      <c r="H7" s="41">
        <f t="shared" ref="H7:H23" si="5">F7*G7</f>
        <v>0</v>
      </c>
      <c r="I7" s="4">
        <v>1</v>
      </c>
      <c r="J7" s="4">
        <f t="shared" ref="J7:J28" si="6">F7*I7</f>
        <v>0</v>
      </c>
      <c r="K7" s="1">
        <v>6.9000000000000006E-2</v>
      </c>
      <c r="L7" s="40">
        <f t="shared" si="1"/>
        <v>0</v>
      </c>
      <c r="M7" s="44">
        <v>79999</v>
      </c>
      <c r="N7" s="1">
        <v>6.9000000000000006E-2</v>
      </c>
      <c r="O7" s="40">
        <f t="shared" si="2"/>
        <v>5519.9310000000005</v>
      </c>
      <c r="P7" s="4">
        <v>8</v>
      </c>
      <c r="Q7" s="105">
        <f>M7*P7</f>
        <v>639992</v>
      </c>
      <c r="R7" s="4">
        <f>Q7*40%</f>
        <v>255996.80000000002</v>
      </c>
      <c r="S7" s="1">
        <v>6.9000000000000006E-2</v>
      </c>
      <c r="T7" s="40">
        <f t="shared" si="3"/>
        <v>44159.448000000004</v>
      </c>
      <c r="U7" s="40">
        <f>T7*50%</f>
        <v>22079.724000000002</v>
      </c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8" spans="1:32" s="2" customFormat="1" x14ac:dyDescent="0.3">
      <c r="A8" s="2">
        <v>4</v>
      </c>
      <c r="B8" s="2">
        <f t="shared" si="4"/>
        <v>18</v>
      </c>
      <c r="C8" s="2">
        <f t="shared" si="0"/>
        <v>21</v>
      </c>
      <c r="D8" s="2" t="s">
        <v>79</v>
      </c>
      <c r="E8" s="2" t="s">
        <v>80</v>
      </c>
      <c r="F8" s="44"/>
      <c r="G8" s="2">
        <v>6.9000000000000006E-2</v>
      </c>
      <c r="H8" s="47">
        <f t="shared" si="5"/>
        <v>0</v>
      </c>
      <c r="I8" s="44">
        <v>1</v>
      </c>
      <c r="J8" s="44">
        <f t="shared" si="6"/>
        <v>0</v>
      </c>
      <c r="K8" s="2">
        <v>6.9000000000000006E-2</v>
      </c>
      <c r="L8" s="48">
        <f t="shared" si="1"/>
        <v>0</v>
      </c>
      <c r="M8" s="44"/>
      <c r="N8" s="2">
        <v>6.9000000000000006E-2</v>
      </c>
      <c r="O8" s="48">
        <f t="shared" si="2"/>
        <v>0</v>
      </c>
      <c r="P8" s="44"/>
      <c r="Q8" s="44">
        <f t="shared" ref="Q8:Q23" si="7">M8*P8</f>
        <v>0</v>
      </c>
      <c r="R8" s="44">
        <f t="shared" ref="R8:R46" si="8">Q8*40%</f>
        <v>0</v>
      </c>
      <c r="S8" s="2">
        <v>6.9000000000000006E-2</v>
      </c>
      <c r="T8" s="48">
        <f t="shared" si="3"/>
        <v>0</v>
      </c>
      <c r="U8" s="48">
        <f t="shared" ref="U8:U46" si="9">T8*50%</f>
        <v>0</v>
      </c>
      <c r="W8" s="42"/>
      <c r="X8" s="42"/>
      <c r="Y8" s="42"/>
      <c r="Z8" s="42"/>
      <c r="AA8" s="42"/>
      <c r="AB8" s="42"/>
      <c r="AC8" s="42"/>
      <c r="AD8" s="42"/>
      <c r="AE8" s="42"/>
      <c r="AF8" s="42"/>
    </row>
    <row r="9" spans="1:32" x14ac:dyDescent="0.3">
      <c r="A9" s="1">
        <v>8</v>
      </c>
      <c r="B9" s="1">
        <f t="shared" si="4"/>
        <v>26</v>
      </c>
      <c r="C9" s="1">
        <f t="shared" si="0"/>
        <v>29</v>
      </c>
      <c r="D9" s="68" t="s">
        <v>72</v>
      </c>
      <c r="F9" s="44"/>
      <c r="G9" s="1">
        <v>6.9000000000000006E-2</v>
      </c>
      <c r="H9" s="41">
        <f t="shared" si="5"/>
        <v>0</v>
      </c>
      <c r="I9" s="4">
        <v>1</v>
      </c>
      <c r="J9" s="4">
        <f t="shared" si="6"/>
        <v>0</v>
      </c>
      <c r="K9" s="1">
        <v>6.9000000000000006E-2</v>
      </c>
      <c r="L9" s="40">
        <f t="shared" si="1"/>
        <v>0</v>
      </c>
      <c r="M9" s="44">
        <v>69999</v>
      </c>
      <c r="N9" s="1">
        <v>6.9000000000000006E-2</v>
      </c>
      <c r="O9" s="40">
        <f t="shared" si="2"/>
        <v>4829.9310000000005</v>
      </c>
      <c r="P9" s="4">
        <v>8</v>
      </c>
      <c r="Q9" s="105">
        <f t="shared" si="7"/>
        <v>559992</v>
      </c>
      <c r="R9" s="4">
        <f t="shared" si="8"/>
        <v>223996.80000000002</v>
      </c>
      <c r="S9" s="1">
        <v>6.9000000000000006E-2</v>
      </c>
      <c r="T9" s="40">
        <f t="shared" si="3"/>
        <v>38639.448000000004</v>
      </c>
      <c r="U9" s="40">
        <f t="shared" si="9"/>
        <v>19319.724000000002</v>
      </c>
      <c r="W9" s="42"/>
      <c r="X9" s="42"/>
      <c r="Y9" s="42"/>
      <c r="Z9" s="42"/>
      <c r="AA9" s="42"/>
      <c r="AB9" s="42"/>
      <c r="AC9" s="42"/>
      <c r="AD9" s="42"/>
      <c r="AE9" s="42"/>
      <c r="AF9" s="42"/>
    </row>
    <row r="10" spans="1:32" s="2" customFormat="1" x14ac:dyDescent="0.3">
      <c r="A10" s="2">
        <v>2</v>
      </c>
      <c r="B10" s="2">
        <f t="shared" si="4"/>
        <v>28</v>
      </c>
      <c r="C10" s="2">
        <f t="shared" si="0"/>
        <v>31</v>
      </c>
      <c r="D10" s="2" t="s">
        <v>61</v>
      </c>
      <c r="E10" s="2" t="s">
        <v>81</v>
      </c>
      <c r="F10" s="44"/>
      <c r="G10" s="2">
        <v>6.9000000000000006E-2</v>
      </c>
      <c r="H10" s="47">
        <f t="shared" si="5"/>
        <v>0</v>
      </c>
      <c r="I10" s="44">
        <v>1</v>
      </c>
      <c r="J10" s="44">
        <f t="shared" si="6"/>
        <v>0</v>
      </c>
      <c r="K10" s="2">
        <v>6.9000000000000006E-2</v>
      </c>
      <c r="L10" s="48">
        <f t="shared" si="1"/>
        <v>0</v>
      </c>
      <c r="M10" s="44"/>
      <c r="N10" s="2">
        <v>6.9000000000000006E-2</v>
      </c>
      <c r="O10" s="48">
        <f t="shared" si="2"/>
        <v>0</v>
      </c>
      <c r="P10" s="44"/>
      <c r="Q10" s="44">
        <f t="shared" si="7"/>
        <v>0</v>
      </c>
      <c r="R10" s="44">
        <f t="shared" si="8"/>
        <v>0</v>
      </c>
      <c r="S10" s="2">
        <v>6.9000000000000006E-2</v>
      </c>
      <c r="T10" s="48">
        <f t="shared" si="3"/>
        <v>0</v>
      </c>
      <c r="U10" s="48">
        <f t="shared" si="9"/>
        <v>0</v>
      </c>
      <c r="W10" s="42"/>
      <c r="X10" s="42"/>
      <c r="Y10" s="42"/>
      <c r="Z10" s="42"/>
      <c r="AA10" s="42"/>
      <c r="AB10" s="42"/>
      <c r="AC10" s="42"/>
      <c r="AD10" s="42"/>
      <c r="AE10" s="42"/>
      <c r="AF10" s="42"/>
    </row>
    <row r="11" spans="1:32" x14ac:dyDescent="0.3">
      <c r="A11" s="1">
        <v>8</v>
      </c>
      <c r="B11" s="1">
        <f t="shared" si="4"/>
        <v>36</v>
      </c>
      <c r="C11" s="1">
        <f t="shared" si="0"/>
        <v>39</v>
      </c>
      <c r="D11" s="68" t="s">
        <v>73</v>
      </c>
      <c r="F11" s="44"/>
      <c r="G11" s="1">
        <v>6.9000000000000006E-2</v>
      </c>
      <c r="H11" s="41">
        <f t="shared" si="5"/>
        <v>0</v>
      </c>
      <c r="I11" s="4">
        <v>1</v>
      </c>
      <c r="J11" s="4">
        <f t="shared" si="6"/>
        <v>0</v>
      </c>
      <c r="K11" s="1">
        <v>6.9000000000000006E-2</v>
      </c>
      <c r="L11" s="40">
        <f t="shared" si="1"/>
        <v>0</v>
      </c>
      <c r="M11" s="44">
        <v>59999</v>
      </c>
      <c r="N11" s="1">
        <v>6.9000000000000006E-2</v>
      </c>
      <c r="O11" s="40">
        <f t="shared" si="2"/>
        <v>4139.9310000000005</v>
      </c>
      <c r="P11" s="4">
        <v>8</v>
      </c>
      <c r="Q11" s="105">
        <f t="shared" si="7"/>
        <v>479992</v>
      </c>
      <c r="R11" s="4">
        <f t="shared" si="8"/>
        <v>191996.80000000002</v>
      </c>
      <c r="S11" s="1">
        <v>6.9000000000000006E-2</v>
      </c>
      <c r="T11" s="40">
        <f t="shared" si="3"/>
        <v>33119.448000000004</v>
      </c>
      <c r="U11" s="40">
        <f t="shared" si="9"/>
        <v>16559.724000000002</v>
      </c>
      <c r="W11" s="42"/>
      <c r="X11" s="42"/>
      <c r="Y11" s="42"/>
      <c r="Z11" s="42"/>
      <c r="AA11" s="42"/>
      <c r="AB11" s="42"/>
      <c r="AC11" s="42"/>
      <c r="AD11" s="42"/>
      <c r="AE11" s="42"/>
      <c r="AF11" s="42"/>
    </row>
    <row r="12" spans="1:32" s="2" customFormat="1" x14ac:dyDescent="0.3">
      <c r="A12" s="2">
        <v>2</v>
      </c>
      <c r="B12" s="2">
        <f t="shared" si="4"/>
        <v>38</v>
      </c>
      <c r="C12" s="2">
        <f t="shared" si="0"/>
        <v>41</v>
      </c>
      <c r="D12" s="2" t="s">
        <v>61</v>
      </c>
      <c r="E12" s="2" t="s">
        <v>82</v>
      </c>
      <c r="F12" s="44"/>
      <c r="G12" s="2">
        <v>6.9000000000000006E-2</v>
      </c>
      <c r="H12" s="47">
        <f t="shared" si="5"/>
        <v>0</v>
      </c>
      <c r="I12" s="44">
        <v>1</v>
      </c>
      <c r="J12" s="44">
        <f t="shared" si="6"/>
        <v>0</v>
      </c>
      <c r="K12" s="2">
        <v>6.9000000000000006E-2</v>
      </c>
      <c r="L12" s="48">
        <f t="shared" si="1"/>
        <v>0</v>
      </c>
      <c r="M12" s="44"/>
      <c r="N12" s="2">
        <v>6.9000000000000006E-2</v>
      </c>
      <c r="O12" s="48">
        <f t="shared" si="2"/>
        <v>0</v>
      </c>
      <c r="P12" s="44"/>
      <c r="Q12" s="44">
        <f t="shared" si="7"/>
        <v>0</v>
      </c>
      <c r="R12" s="44">
        <f t="shared" si="8"/>
        <v>0</v>
      </c>
      <c r="S12" s="2">
        <v>6.9000000000000006E-2</v>
      </c>
      <c r="T12" s="48">
        <f t="shared" si="3"/>
        <v>0</v>
      </c>
      <c r="U12" s="48">
        <f t="shared" si="9"/>
        <v>0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1:32" x14ac:dyDescent="0.3">
      <c r="A13" s="1">
        <v>8</v>
      </c>
      <c r="B13" s="1">
        <f t="shared" si="4"/>
        <v>46</v>
      </c>
      <c r="C13" s="1">
        <f t="shared" si="0"/>
        <v>49</v>
      </c>
      <c r="D13" s="68" t="s">
        <v>74</v>
      </c>
      <c r="F13" s="44"/>
      <c r="G13" s="1">
        <v>6.9000000000000006E-2</v>
      </c>
      <c r="H13" s="41">
        <f t="shared" si="5"/>
        <v>0</v>
      </c>
      <c r="I13" s="4">
        <v>1</v>
      </c>
      <c r="J13" s="4">
        <f t="shared" si="6"/>
        <v>0</v>
      </c>
      <c r="K13" s="1">
        <v>6.9000000000000006E-2</v>
      </c>
      <c r="L13" s="40">
        <f t="shared" si="1"/>
        <v>0</v>
      </c>
      <c r="M13" s="44">
        <v>49999</v>
      </c>
      <c r="N13" s="1">
        <v>6.9000000000000006E-2</v>
      </c>
      <c r="O13" s="40">
        <f t="shared" si="2"/>
        <v>3449.9310000000005</v>
      </c>
      <c r="P13" s="4">
        <v>8</v>
      </c>
      <c r="Q13" s="105">
        <f t="shared" si="7"/>
        <v>399992</v>
      </c>
      <c r="R13" s="4">
        <f t="shared" si="8"/>
        <v>159996.80000000002</v>
      </c>
      <c r="S13" s="1">
        <v>6.9000000000000006E-2</v>
      </c>
      <c r="T13" s="40">
        <f t="shared" si="3"/>
        <v>27599.448000000004</v>
      </c>
      <c r="U13" s="40">
        <f t="shared" si="9"/>
        <v>13799.724000000002</v>
      </c>
      <c r="W13" s="42"/>
      <c r="X13" s="42"/>
      <c r="Y13" s="42"/>
      <c r="Z13" s="42"/>
      <c r="AA13" s="42"/>
      <c r="AB13" s="42"/>
      <c r="AC13" s="42"/>
      <c r="AD13" s="42"/>
      <c r="AE13" s="42"/>
      <c r="AF13" s="42"/>
    </row>
    <row r="14" spans="1:32" s="2" customFormat="1" x14ac:dyDescent="0.3">
      <c r="A14" s="2">
        <v>2</v>
      </c>
      <c r="B14" s="2">
        <f t="shared" si="4"/>
        <v>48</v>
      </c>
      <c r="C14" s="2">
        <f t="shared" si="0"/>
        <v>51</v>
      </c>
      <c r="D14" s="2" t="s">
        <v>61</v>
      </c>
      <c r="E14" s="2" t="s">
        <v>78</v>
      </c>
      <c r="F14" s="44"/>
      <c r="G14" s="2">
        <v>6.9000000000000006E-2</v>
      </c>
      <c r="H14" s="47">
        <f t="shared" si="5"/>
        <v>0</v>
      </c>
      <c r="I14" s="44">
        <v>1</v>
      </c>
      <c r="J14" s="44">
        <f t="shared" si="6"/>
        <v>0</v>
      </c>
      <c r="K14" s="2">
        <v>6.9000000000000006E-2</v>
      </c>
      <c r="L14" s="48">
        <f t="shared" si="1"/>
        <v>0</v>
      </c>
      <c r="M14" s="44"/>
      <c r="N14" s="2">
        <v>6.9000000000000006E-2</v>
      </c>
      <c r="O14" s="48">
        <f t="shared" si="2"/>
        <v>0</v>
      </c>
      <c r="P14" s="44"/>
      <c r="Q14" s="44">
        <f t="shared" si="7"/>
        <v>0</v>
      </c>
      <c r="R14" s="44">
        <f t="shared" si="8"/>
        <v>0</v>
      </c>
      <c r="S14" s="2">
        <v>6.9000000000000006E-2</v>
      </c>
      <c r="T14" s="48">
        <f t="shared" si="3"/>
        <v>0</v>
      </c>
      <c r="U14" s="48">
        <f t="shared" si="9"/>
        <v>0</v>
      </c>
      <c r="W14" s="42"/>
      <c r="X14" s="42"/>
      <c r="Y14" s="42"/>
      <c r="Z14" s="42"/>
      <c r="AA14" s="42"/>
      <c r="AB14" s="42"/>
      <c r="AC14" s="42"/>
      <c r="AD14" s="42"/>
      <c r="AE14" s="42"/>
      <c r="AF14" s="42"/>
    </row>
    <row r="15" spans="1:32" x14ac:dyDescent="0.3">
      <c r="A15" s="1">
        <v>4</v>
      </c>
      <c r="B15" s="1">
        <f t="shared" si="4"/>
        <v>52</v>
      </c>
      <c r="C15" s="1">
        <f t="shared" si="0"/>
        <v>55</v>
      </c>
      <c r="D15" s="57" t="s">
        <v>62</v>
      </c>
      <c r="F15" s="44"/>
      <c r="G15" s="1">
        <v>6.9000000000000006E-2</v>
      </c>
      <c r="H15" s="41">
        <f t="shared" si="5"/>
        <v>0</v>
      </c>
      <c r="I15" s="4">
        <v>1</v>
      </c>
      <c r="J15" s="4">
        <f t="shared" si="6"/>
        <v>0</v>
      </c>
      <c r="K15" s="1">
        <v>6.9000000000000006E-2</v>
      </c>
      <c r="L15" s="40">
        <f t="shared" si="1"/>
        <v>0</v>
      </c>
      <c r="M15" s="44">
        <v>69999</v>
      </c>
      <c r="N15" s="1">
        <v>6.9000000000000006E-2</v>
      </c>
      <c r="O15" s="40">
        <f t="shared" si="2"/>
        <v>4829.9310000000005</v>
      </c>
      <c r="P15" s="4">
        <v>4</v>
      </c>
      <c r="Q15" s="58">
        <f t="shared" si="7"/>
        <v>279996</v>
      </c>
      <c r="R15" s="4">
        <f t="shared" si="8"/>
        <v>111998.40000000001</v>
      </c>
      <c r="S15" s="1">
        <v>6.9000000000000006E-2</v>
      </c>
      <c r="T15" s="40">
        <f t="shared" si="3"/>
        <v>19319.724000000002</v>
      </c>
      <c r="U15" s="40">
        <f t="shared" si="9"/>
        <v>9659.862000000001</v>
      </c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2" x14ac:dyDescent="0.3">
      <c r="A16" s="1">
        <v>4</v>
      </c>
      <c r="B16" s="1">
        <f t="shared" si="4"/>
        <v>56</v>
      </c>
      <c r="C16" s="1">
        <f t="shared" si="0"/>
        <v>59</v>
      </c>
      <c r="D16" s="1" t="s">
        <v>63</v>
      </c>
      <c r="F16" s="44"/>
      <c r="G16" s="1">
        <v>6.9000000000000006E-2</v>
      </c>
      <c r="H16" s="41">
        <f t="shared" si="5"/>
        <v>0</v>
      </c>
      <c r="I16" s="4">
        <v>1</v>
      </c>
      <c r="J16" s="4">
        <f t="shared" si="6"/>
        <v>0</v>
      </c>
      <c r="K16" s="1">
        <v>6.9000000000000006E-2</v>
      </c>
      <c r="L16" s="40">
        <f t="shared" si="1"/>
        <v>0</v>
      </c>
      <c r="M16" s="44">
        <v>59999</v>
      </c>
      <c r="N16" s="1">
        <v>6.9000000000000006E-2</v>
      </c>
      <c r="O16" s="40">
        <f t="shared" si="2"/>
        <v>4139.9310000000005</v>
      </c>
      <c r="P16" s="4">
        <v>4</v>
      </c>
      <c r="Q16" s="4">
        <f t="shared" si="7"/>
        <v>239996</v>
      </c>
      <c r="R16" s="4">
        <f t="shared" si="8"/>
        <v>95998.400000000009</v>
      </c>
      <c r="S16" s="1">
        <v>6.9000000000000006E-2</v>
      </c>
      <c r="T16" s="40">
        <f t="shared" si="3"/>
        <v>16559.724000000002</v>
      </c>
      <c r="U16" s="40">
        <f t="shared" si="9"/>
        <v>8279.862000000001</v>
      </c>
      <c r="W16" s="42"/>
      <c r="X16" s="42"/>
      <c r="Y16" s="42"/>
      <c r="Z16" s="42"/>
      <c r="AA16" s="42"/>
      <c r="AB16" s="42"/>
      <c r="AC16" s="42"/>
      <c r="AD16" s="42"/>
      <c r="AE16" s="42"/>
      <c r="AF16" s="42"/>
    </row>
    <row r="17" spans="1:32" s="2" customFormat="1" x14ac:dyDescent="0.3">
      <c r="A17" s="2">
        <v>4</v>
      </c>
      <c r="B17" s="2">
        <f t="shared" ref="B17:B27" si="10">B16+A17</f>
        <v>60</v>
      </c>
      <c r="C17" s="2">
        <f t="shared" ref="C17:C27" si="11">C16+A17</f>
        <v>63</v>
      </c>
      <c r="D17" s="2" t="s">
        <v>61</v>
      </c>
      <c r="E17" s="2" t="s">
        <v>83</v>
      </c>
      <c r="F17" s="44"/>
      <c r="G17" s="2">
        <v>6.9000000000000006E-2</v>
      </c>
      <c r="H17" s="47">
        <f>F17*G17</f>
        <v>0</v>
      </c>
      <c r="I17" s="44">
        <v>1</v>
      </c>
      <c r="J17" s="44">
        <f t="shared" si="6"/>
        <v>0</v>
      </c>
      <c r="K17" s="2">
        <v>6.9000000000000006E-2</v>
      </c>
      <c r="L17" s="48">
        <f>F17*I17*K17</f>
        <v>0</v>
      </c>
      <c r="M17" s="44"/>
      <c r="N17" s="2">
        <v>6.9000000000000006E-2</v>
      </c>
      <c r="O17" s="48">
        <f>M17*N17</f>
        <v>0</v>
      </c>
      <c r="P17" s="44"/>
      <c r="Q17" s="44">
        <f>M17*P17</f>
        <v>0</v>
      </c>
      <c r="R17" s="44">
        <f t="shared" si="8"/>
        <v>0</v>
      </c>
      <c r="S17" s="2">
        <v>6.9000000000000006E-2</v>
      </c>
      <c r="T17" s="48">
        <f>M17*P17*S17</f>
        <v>0</v>
      </c>
      <c r="U17" s="48">
        <f t="shared" si="9"/>
        <v>0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</row>
    <row r="18" spans="1:32" x14ac:dyDescent="0.3">
      <c r="A18" s="1">
        <v>4</v>
      </c>
      <c r="B18" s="1">
        <f t="shared" si="10"/>
        <v>64</v>
      </c>
      <c r="C18" s="1">
        <f t="shared" si="11"/>
        <v>67</v>
      </c>
      <c r="D18" s="1" t="s">
        <v>64</v>
      </c>
      <c r="F18" s="44"/>
      <c r="G18" s="1">
        <v>6.9000000000000006E-2</v>
      </c>
      <c r="H18" s="41">
        <f t="shared" si="5"/>
        <v>0</v>
      </c>
      <c r="I18" s="4">
        <v>1</v>
      </c>
      <c r="J18" s="4">
        <f t="shared" si="6"/>
        <v>0</v>
      </c>
      <c r="K18" s="1">
        <v>6.9000000000000006E-2</v>
      </c>
      <c r="L18" s="40">
        <f t="shared" si="1"/>
        <v>0</v>
      </c>
      <c r="M18" s="44">
        <v>79999</v>
      </c>
      <c r="N18" s="1">
        <v>6.9000000000000006E-2</v>
      </c>
      <c r="O18" s="40">
        <f t="shared" si="2"/>
        <v>5519.9310000000005</v>
      </c>
      <c r="P18" s="4">
        <v>4</v>
      </c>
      <c r="Q18" s="4">
        <f t="shared" si="7"/>
        <v>319996</v>
      </c>
      <c r="R18" s="4">
        <f t="shared" si="8"/>
        <v>127998.40000000001</v>
      </c>
      <c r="S18" s="1">
        <v>6.9000000000000006E-2</v>
      </c>
      <c r="T18" s="40">
        <f t="shared" si="3"/>
        <v>22079.724000000002</v>
      </c>
      <c r="U18" s="40">
        <f t="shared" si="9"/>
        <v>11039.862000000001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1:32" x14ac:dyDescent="0.3">
      <c r="A19" s="1">
        <v>4</v>
      </c>
      <c r="B19" s="1">
        <f t="shared" si="10"/>
        <v>68</v>
      </c>
      <c r="C19" s="1">
        <f t="shared" si="11"/>
        <v>71</v>
      </c>
      <c r="D19" s="1" t="s">
        <v>65</v>
      </c>
      <c r="F19" s="44"/>
      <c r="G19" s="1">
        <v>6.9000000000000006E-2</v>
      </c>
      <c r="H19" s="41">
        <f t="shared" si="5"/>
        <v>0</v>
      </c>
      <c r="I19" s="4">
        <v>1</v>
      </c>
      <c r="J19" s="4">
        <f t="shared" si="6"/>
        <v>0</v>
      </c>
      <c r="K19" s="1">
        <v>6.9000000000000006E-2</v>
      </c>
      <c r="L19" s="40">
        <f t="shared" si="1"/>
        <v>0</v>
      </c>
      <c r="M19" s="44">
        <v>59999</v>
      </c>
      <c r="N19" s="1">
        <v>6.9000000000000006E-2</v>
      </c>
      <c r="O19" s="40">
        <f t="shared" si="2"/>
        <v>4139.9310000000005</v>
      </c>
      <c r="P19" s="4">
        <v>4</v>
      </c>
      <c r="Q19" s="4">
        <f t="shared" si="7"/>
        <v>239996</v>
      </c>
      <c r="R19" s="4">
        <f t="shared" si="8"/>
        <v>95998.400000000009</v>
      </c>
      <c r="S19" s="1">
        <v>6.9000000000000006E-2</v>
      </c>
      <c r="T19" s="40">
        <f t="shared" si="3"/>
        <v>16559.724000000002</v>
      </c>
      <c r="U19" s="40">
        <f t="shared" si="9"/>
        <v>8279.862000000001</v>
      </c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x14ac:dyDescent="0.3">
      <c r="A20" s="1">
        <v>4</v>
      </c>
      <c r="B20" s="1">
        <f t="shared" si="10"/>
        <v>72</v>
      </c>
      <c r="C20" s="1">
        <f t="shared" si="11"/>
        <v>75</v>
      </c>
      <c r="D20" s="1" t="s">
        <v>66</v>
      </c>
      <c r="F20" s="44"/>
      <c r="G20" s="1">
        <v>6.9000000000000006E-2</v>
      </c>
      <c r="H20" s="41">
        <f>F20*G20</f>
        <v>0</v>
      </c>
      <c r="I20" s="4">
        <v>1</v>
      </c>
      <c r="J20" s="4">
        <f t="shared" si="6"/>
        <v>0</v>
      </c>
      <c r="K20" s="1">
        <v>6.9000000000000006E-2</v>
      </c>
      <c r="L20" s="40">
        <f>F20*I20*K20</f>
        <v>0</v>
      </c>
      <c r="M20" s="44">
        <v>49999</v>
      </c>
      <c r="N20" s="1">
        <v>6.9000000000000006E-2</v>
      </c>
      <c r="O20" s="40">
        <f>M20*N20</f>
        <v>3449.9310000000005</v>
      </c>
      <c r="P20" s="4">
        <v>4</v>
      </c>
      <c r="Q20" s="4">
        <f>M20*P20</f>
        <v>199996</v>
      </c>
      <c r="R20" s="4">
        <f t="shared" si="8"/>
        <v>79998.400000000009</v>
      </c>
      <c r="S20" s="1">
        <v>6.9000000000000006E-2</v>
      </c>
      <c r="T20" s="40">
        <f>M20*P20*S20</f>
        <v>13799.724000000002</v>
      </c>
      <c r="U20" s="40">
        <f t="shared" si="9"/>
        <v>6899.862000000001</v>
      </c>
      <c r="W20" s="42"/>
      <c r="X20" s="42"/>
      <c r="Y20" s="42"/>
      <c r="Z20" s="42"/>
      <c r="AA20" s="42"/>
      <c r="AB20" s="42"/>
      <c r="AC20" s="42"/>
      <c r="AD20" s="42"/>
      <c r="AE20" s="42"/>
      <c r="AF20" s="42"/>
    </row>
    <row r="21" spans="1:32" x14ac:dyDescent="0.3">
      <c r="A21" s="63">
        <v>4</v>
      </c>
      <c r="B21" s="63">
        <f t="shared" si="10"/>
        <v>76</v>
      </c>
      <c r="C21" s="63">
        <f t="shared" si="11"/>
        <v>79</v>
      </c>
      <c r="D21" s="63" t="s">
        <v>49</v>
      </c>
      <c r="E21" s="63"/>
      <c r="F21" s="64">
        <v>39999</v>
      </c>
      <c r="G21" s="63">
        <v>6.9000000000000006E-2</v>
      </c>
      <c r="H21" s="65">
        <f>F21*G21</f>
        <v>2759.931</v>
      </c>
      <c r="I21" s="64">
        <v>8</v>
      </c>
      <c r="J21" s="64">
        <f>F21*I21</f>
        <v>319992</v>
      </c>
      <c r="K21" s="63">
        <v>6.9000000000000006E-2</v>
      </c>
      <c r="L21" s="66">
        <f>F21*I21*K21</f>
        <v>22079.448</v>
      </c>
      <c r="M21" s="64"/>
      <c r="N21" s="63">
        <v>6.9000000000000006E-2</v>
      </c>
      <c r="O21" s="66">
        <f>M21*N21</f>
        <v>0</v>
      </c>
      <c r="P21" s="64"/>
      <c r="Q21" s="64">
        <f>M21*P21</f>
        <v>0</v>
      </c>
      <c r="R21" s="64">
        <f t="shared" si="8"/>
        <v>0</v>
      </c>
      <c r="S21" s="63">
        <v>6.9000000000000006E-2</v>
      </c>
      <c r="T21" s="66">
        <f>M21*P21*S21</f>
        <v>0</v>
      </c>
      <c r="U21" s="66">
        <f>T21*50%</f>
        <v>0</v>
      </c>
      <c r="V21" s="63"/>
      <c r="W21" s="42"/>
      <c r="X21" s="42"/>
      <c r="Y21" s="42"/>
      <c r="Z21" s="42"/>
      <c r="AA21" s="42"/>
      <c r="AB21" s="42"/>
      <c r="AC21" s="42"/>
      <c r="AD21" s="42"/>
      <c r="AE21" s="42"/>
      <c r="AF21" s="42"/>
    </row>
    <row r="22" spans="1:32" s="2" customFormat="1" x14ac:dyDescent="0.3">
      <c r="A22" s="2">
        <v>4</v>
      </c>
      <c r="B22" s="2">
        <f t="shared" si="10"/>
        <v>80</v>
      </c>
      <c r="C22" s="2">
        <f t="shared" si="11"/>
        <v>83</v>
      </c>
      <c r="D22" s="2" t="s">
        <v>61</v>
      </c>
      <c r="E22" s="2" t="s">
        <v>84</v>
      </c>
      <c r="F22" s="44"/>
      <c r="G22" s="2">
        <v>6.9000000000000006E-2</v>
      </c>
      <c r="H22" s="47">
        <f t="shared" si="5"/>
        <v>0</v>
      </c>
      <c r="I22" s="44">
        <v>1</v>
      </c>
      <c r="J22" s="44">
        <f t="shared" si="6"/>
        <v>0</v>
      </c>
      <c r="K22" s="2">
        <v>6.9000000000000006E-2</v>
      </c>
      <c r="L22" s="48">
        <f t="shared" si="1"/>
        <v>0</v>
      </c>
      <c r="M22" s="44"/>
      <c r="N22" s="2">
        <v>6.9000000000000006E-2</v>
      </c>
      <c r="O22" s="48">
        <f t="shared" si="2"/>
        <v>0</v>
      </c>
      <c r="P22" s="44"/>
      <c r="Q22" s="44">
        <f t="shared" si="7"/>
        <v>0</v>
      </c>
      <c r="R22" s="44">
        <f t="shared" si="8"/>
        <v>0</v>
      </c>
      <c r="S22" s="2">
        <v>6.9000000000000006E-2</v>
      </c>
      <c r="T22" s="48">
        <f t="shared" si="3"/>
        <v>0</v>
      </c>
      <c r="U22" s="48">
        <f t="shared" si="9"/>
        <v>0</v>
      </c>
      <c r="W22" s="42"/>
      <c r="X22" s="42"/>
      <c r="Y22" s="42"/>
      <c r="Z22" s="42"/>
      <c r="AA22" s="42"/>
      <c r="AB22" s="42"/>
      <c r="AC22" s="42"/>
      <c r="AD22" s="42"/>
      <c r="AE22" s="42"/>
      <c r="AF22" s="42"/>
    </row>
    <row r="23" spans="1:32" x14ac:dyDescent="0.3">
      <c r="A23" s="1">
        <v>4</v>
      </c>
      <c r="B23" s="1">
        <f t="shared" si="10"/>
        <v>84</v>
      </c>
      <c r="C23" s="1">
        <f t="shared" si="11"/>
        <v>87</v>
      </c>
      <c r="D23" s="1" t="s">
        <v>67</v>
      </c>
      <c r="F23" s="44"/>
      <c r="G23" s="1">
        <v>6.9000000000000006E-2</v>
      </c>
      <c r="H23" s="41">
        <f t="shared" si="5"/>
        <v>0</v>
      </c>
      <c r="I23" s="4">
        <v>1</v>
      </c>
      <c r="J23" s="4">
        <f t="shared" si="6"/>
        <v>0</v>
      </c>
      <c r="K23" s="1">
        <v>6.9000000000000006E-2</v>
      </c>
      <c r="L23" s="40">
        <f t="shared" si="1"/>
        <v>0</v>
      </c>
      <c r="M23" s="44">
        <v>79999</v>
      </c>
      <c r="N23" s="1">
        <v>6.9000000000000006E-2</v>
      </c>
      <c r="O23" s="40">
        <f t="shared" si="2"/>
        <v>5519.9310000000005</v>
      </c>
      <c r="P23" s="4">
        <v>4</v>
      </c>
      <c r="Q23" s="4">
        <f t="shared" si="7"/>
        <v>319996</v>
      </c>
      <c r="R23" s="4">
        <f t="shared" si="8"/>
        <v>127998.40000000001</v>
      </c>
      <c r="S23" s="1">
        <v>6.9000000000000006E-2</v>
      </c>
      <c r="T23" s="40">
        <f t="shared" si="3"/>
        <v>22079.724000000002</v>
      </c>
      <c r="U23" s="40">
        <f t="shared" si="9"/>
        <v>11039.862000000001</v>
      </c>
      <c r="W23" s="42"/>
      <c r="X23" s="42"/>
      <c r="Y23" s="42"/>
      <c r="Z23" s="42"/>
      <c r="AA23" s="42"/>
      <c r="AB23" s="42"/>
      <c r="AC23" s="42"/>
      <c r="AD23" s="42"/>
      <c r="AE23" s="42"/>
      <c r="AF23" s="42"/>
    </row>
    <row r="24" spans="1:32" x14ac:dyDescent="0.3">
      <c r="A24" s="1">
        <v>4</v>
      </c>
      <c r="B24" s="1">
        <f t="shared" si="10"/>
        <v>88</v>
      </c>
      <c r="C24" s="1">
        <f t="shared" si="11"/>
        <v>91</v>
      </c>
      <c r="D24" s="1" t="s">
        <v>68</v>
      </c>
      <c r="F24" s="44"/>
      <c r="G24" s="1">
        <v>6.9000000000000006E-2</v>
      </c>
      <c r="H24" s="41">
        <f t="shared" ref="H24:H46" si="12">F24*G24</f>
        <v>0</v>
      </c>
      <c r="I24" s="4">
        <v>1</v>
      </c>
      <c r="J24" s="4">
        <f t="shared" si="6"/>
        <v>0</v>
      </c>
      <c r="K24" s="1">
        <v>6.9000000000000006E-2</v>
      </c>
      <c r="L24" s="40">
        <f t="shared" ref="L24:L46" si="13">F24*I24*K24</f>
        <v>0</v>
      </c>
      <c r="M24" s="44">
        <v>59999</v>
      </c>
      <c r="N24" s="1">
        <v>6.9000000000000006E-2</v>
      </c>
      <c r="O24" s="40">
        <f t="shared" ref="O24:O46" si="14">M24*N24</f>
        <v>4139.9310000000005</v>
      </c>
      <c r="P24" s="4">
        <v>4</v>
      </c>
      <c r="Q24" s="4">
        <f t="shared" ref="Q24:Q46" si="15">M24*P24</f>
        <v>239996</v>
      </c>
      <c r="R24" s="4">
        <f t="shared" si="8"/>
        <v>95998.400000000009</v>
      </c>
      <c r="S24" s="1">
        <v>6.9000000000000006E-2</v>
      </c>
      <c r="T24" s="40">
        <f t="shared" ref="T24:T46" si="16">M24*P24*S24</f>
        <v>16559.724000000002</v>
      </c>
      <c r="U24" s="40">
        <f t="shared" si="9"/>
        <v>8279.862000000001</v>
      </c>
      <c r="W24" s="42"/>
      <c r="X24" s="42"/>
      <c r="Y24" s="42"/>
      <c r="Z24" s="42"/>
      <c r="AA24" s="42"/>
      <c r="AB24" s="42"/>
      <c r="AC24" s="42"/>
      <c r="AD24" s="42"/>
      <c r="AE24" s="42"/>
      <c r="AF24" s="42"/>
    </row>
    <row r="25" spans="1:32" x14ac:dyDescent="0.3">
      <c r="A25" s="1">
        <v>4</v>
      </c>
      <c r="B25" s="1">
        <f t="shared" si="10"/>
        <v>92</v>
      </c>
      <c r="C25" s="1">
        <f t="shared" si="11"/>
        <v>95</v>
      </c>
      <c r="D25" s="1" t="s">
        <v>69</v>
      </c>
      <c r="F25" s="44"/>
      <c r="G25" s="1">
        <v>6.9000000000000006E-2</v>
      </c>
      <c r="H25" s="41">
        <f t="shared" si="12"/>
        <v>0</v>
      </c>
      <c r="I25" s="4">
        <v>1</v>
      </c>
      <c r="J25" s="4">
        <f t="shared" si="6"/>
        <v>0</v>
      </c>
      <c r="K25" s="1">
        <v>6.9000000000000006E-2</v>
      </c>
      <c r="L25" s="40">
        <f t="shared" si="13"/>
        <v>0</v>
      </c>
      <c r="M25" s="44">
        <v>49999</v>
      </c>
      <c r="N25" s="1">
        <v>6.9000000000000006E-2</v>
      </c>
      <c r="O25" s="40">
        <f t="shared" si="14"/>
        <v>3449.9310000000005</v>
      </c>
      <c r="P25" s="4">
        <v>4</v>
      </c>
      <c r="Q25" s="4">
        <f t="shared" si="15"/>
        <v>199996</v>
      </c>
      <c r="R25" s="4">
        <f t="shared" si="8"/>
        <v>79998.400000000009</v>
      </c>
      <c r="S25" s="1">
        <v>6.9000000000000006E-2</v>
      </c>
      <c r="T25" s="40">
        <f t="shared" si="16"/>
        <v>13799.724000000002</v>
      </c>
      <c r="U25" s="40">
        <f t="shared" si="9"/>
        <v>6899.862000000001</v>
      </c>
      <c r="W25" s="42"/>
      <c r="X25" s="42"/>
      <c r="Y25" s="42"/>
      <c r="Z25" s="42"/>
      <c r="AA25" s="42"/>
      <c r="AB25" s="42"/>
      <c r="AC25" s="42"/>
      <c r="AD25" s="42"/>
      <c r="AE25" s="42"/>
      <c r="AF25" s="42"/>
    </row>
    <row r="26" spans="1:32" s="2" customFormat="1" x14ac:dyDescent="0.3">
      <c r="A26" s="2">
        <v>4</v>
      </c>
      <c r="B26" s="2">
        <f t="shared" si="10"/>
        <v>96</v>
      </c>
      <c r="C26" s="2">
        <f t="shared" si="11"/>
        <v>99</v>
      </c>
      <c r="D26" s="2" t="s">
        <v>61</v>
      </c>
      <c r="E26" s="2" t="s">
        <v>77</v>
      </c>
      <c r="F26" s="44"/>
      <c r="G26" s="2">
        <v>6.9000000000000006E-2</v>
      </c>
      <c r="H26" s="47">
        <f t="shared" si="12"/>
        <v>0</v>
      </c>
      <c r="I26" s="44">
        <v>1</v>
      </c>
      <c r="J26" s="44">
        <f t="shared" si="6"/>
        <v>0</v>
      </c>
      <c r="K26" s="2">
        <v>6.9000000000000006E-2</v>
      </c>
      <c r="L26" s="48">
        <f t="shared" si="13"/>
        <v>0</v>
      </c>
      <c r="M26" s="44"/>
      <c r="N26" s="2">
        <v>6.9000000000000006E-2</v>
      </c>
      <c r="O26" s="48">
        <f t="shared" si="14"/>
        <v>0</v>
      </c>
      <c r="P26" s="44"/>
      <c r="Q26" s="44">
        <f t="shared" si="15"/>
        <v>0</v>
      </c>
      <c r="R26" s="44">
        <f t="shared" si="8"/>
        <v>0</v>
      </c>
      <c r="S26" s="2">
        <v>6.9000000000000006E-2</v>
      </c>
      <c r="T26" s="48">
        <f t="shared" si="16"/>
        <v>0</v>
      </c>
      <c r="U26" s="48">
        <f t="shared" si="9"/>
        <v>0</v>
      </c>
      <c r="W26" s="42"/>
      <c r="X26" s="42"/>
      <c r="Y26" s="42"/>
      <c r="Z26" s="42"/>
      <c r="AA26" s="42"/>
      <c r="AB26" s="42"/>
      <c r="AC26" s="42"/>
      <c r="AD26" s="42"/>
      <c r="AE26" s="42"/>
      <c r="AF26" s="42"/>
    </row>
    <row r="27" spans="1:32" x14ac:dyDescent="0.3">
      <c r="A27" s="1">
        <v>4</v>
      </c>
      <c r="B27" s="1">
        <f t="shared" si="10"/>
        <v>100</v>
      </c>
      <c r="C27" s="1">
        <f t="shared" si="11"/>
        <v>103</v>
      </c>
      <c r="D27" s="1" t="s">
        <v>75</v>
      </c>
      <c r="F27" s="44"/>
      <c r="G27" s="1">
        <v>6.9000000000000006E-2</v>
      </c>
      <c r="H27" s="41">
        <f t="shared" si="12"/>
        <v>0</v>
      </c>
      <c r="I27" s="4">
        <v>1</v>
      </c>
      <c r="J27" s="4">
        <f t="shared" si="6"/>
        <v>0</v>
      </c>
      <c r="K27" s="1">
        <v>6.9000000000000006E-2</v>
      </c>
      <c r="L27" s="40">
        <f t="shared" si="13"/>
        <v>0</v>
      </c>
      <c r="M27" s="44">
        <v>69999</v>
      </c>
      <c r="N27" s="1">
        <v>6.9000000000000006E-2</v>
      </c>
      <c r="O27" s="40">
        <f t="shared" si="14"/>
        <v>4829.9310000000005</v>
      </c>
      <c r="P27" s="4">
        <v>4</v>
      </c>
      <c r="Q27" s="4">
        <f t="shared" si="15"/>
        <v>279996</v>
      </c>
      <c r="R27" s="4">
        <f t="shared" si="8"/>
        <v>111998.40000000001</v>
      </c>
      <c r="S27" s="1">
        <v>6.9000000000000006E-2</v>
      </c>
      <c r="T27" s="40">
        <f t="shared" si="16"/>
        <v>19319.724000000002</v>
      </c>
      <c r="U27" s="40">
        <f t="shared" si="9"/>
        <v>9659.862000000001</v>
      </c>
      <c r="W27" s="42"/>
      <c r="X27" s="42"/>
      <c r="Y27" s="42"/>
      <c r="Z27" s="42"/>
      <c r="AA27" s="42"/>
      <c r="AB27" s="42"/>
      <c r="AC27" s="42"/>
      <c r="AD27" s="42"/>
      <c r="AE27" s="42"/>
      <c r="AF27" s="42"/>
    </row>
    <row r="28" spans="1:32" x14ac:dyDescent="0.3">
      <c r="A28" s="1">
        <v>4</v>
      </c>
      <c r="B28" s="1">
        <f t="shared" si="4"/>
        <v>104</v>
      </c>
      <c r="C28" s="1">
        <f t="shared" ref="C28:C44" si="17">C27+A28</f>
        <v>107</v>
      </c>
      <c r="D28" s="1" t="s">
        <v>76</v>
      </c>
      <c r="F28" s="44"/>
      <c r="G28" s="1">
        <v>6.9000000000000006E-2</v>
      </c>
      <c r="H28" s="41">
        <f t="shared" si="12"/>
        <v>0</v>
      </c>
      <c r="I28" s="4">
        <v>1</v>
      </c>
      <c r="J28" s="4">
        <f t="shared" si="6"/>
        <v>0</v>
      </c>
      <c r="K28" s="1">
        <v>6.9000000000000006E-2</v>
      </c>
      <c r="L28" s="40">
        <f t="shared" si="13"/>
        <v>0</v>
      </c>
      <c r="M28" s="44">
        <v>59999</v>
      </c>
      <c r="N28" s="1">
        <v>6.9000000000000006E-2</v>
      </c>
      <c r="O28" s="40">
        <f t="shared" si="14"/>
        <v>4139.9310000000005</v>
      </c>
      <c r="P28" s="4">
        <v>4</v>
      </c>
      <c r="Q28" s="4">
        <f t="shared" si="15"/>
        <v>239996</v>
      </c>
      <c r="R28" s="4">
        <f t="shared" si="8"/>
        <v>95998.400000000009</v>
      </c>
      <c r="S28" s="1">
        <v>6.9000000000000006E-2</v>
      </c>
      <c r="T28" s="40">
        <f t="shared" si="16"/>
        <v>16559.724000000002</v>
      </c>
      <c r="U28" s="40">
        <f t="shared" si="9"/>
        <v>8279.862000000001</v>
      </c>
      <c r="W28" s="42"/>
      <c r="X28" s="42"/>
      <c r="Y28" s="42"/>
      <c r="Z28" s="42"/>
      <c r="AA28" s="42"/>
      <c r="AB28" s="42"/>
      <c r="AC28" s="42"/>
      <c r="AD28" s="42"/>
      <c r="AE28" s="42"/>
      <c r="AF28" s="42"/>
    </row>
    <row r="29" spans="1:32" s="2" customFormat="1" x14ac:dyDescent="0.3">
      <c r="A29" s="2">
        <v>2</v>
      </c>
      <c r="B29" s="2">
        <f t="shared" ref="B29:B44" si="18">B28+A29</f>
        <v>106</v>
      </c>
      <c r="C29" s="2">
        <f t="shared" si="17"/>
        <v>109</v>
      </c>
      <c r="D29" s="2" t="s">
        <v>61</v>
      </c>
      <c r="E29" s="2" t="s">
        <v>99</v>
      </c>
      <c r="F29" s="44"/>
      <c r="G29" s="2">
        <v>6.9000000000000006E-2</v>
      </c>
      <c r="H29" s="47">
        <f t="shared" si="12"/>
        <v>0</v>
      </c>
      <c r="I29" s="44">
        <v>1</v>
      </c>
      <c r="J29" s="44">
        <f t="shared" ref="J29:J46" si="19">F29*I29</f>
        <v>0</v>
      </c>
      <c r="K29" s="2">
        <v>6.9000000000000006E-2</v>
      </c>
      <c r="L29" s="48">
        <f t="shared" si="13"/>
        <v>0</v>
      </c>
      <c r="M29" s="44"/>
      <c r="N29" s="2">
        <v>6.9000000000000006E-2</v>
      </c>
      <c r="O29" s="48">
        <f t="shared" si="14"/>
        <v>0</v>
      </c>
      <c r="P29" s="44"/>
      <c r="Q29" s="44">
        <f t="shared" si="15"/>
        <v>0</v>
      </c>
      <c r="R29" s="44">
        <f t="shared" si="8"/>
        <v>0</v>
      </c>
      <c r="S29" s="2">
        <v>6.9000000000000006E-2</v>
      </c>
      <c r="T29" s="48">
        <f t="shared" si="16"/>
        <v>0</v>
      </c>
      <c r="U29" s="48">
        <f t="shared" si="9"/>
        <v>0</v>
      </c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1:32" x14ac:dyDescent="0.3">
      <c r="A30" s="1">
        <v>4</v>
      </c>
      <c r="B30" s="1">
        <f t="shared" si="18"/>
        <v>110</v>
      </c>
      <c r="C30" s="1">
        <f t="shared" si="17"/>
        <v>113</v>
      </c>
      <c r="D30" s="1" t="s">
        <v>85</v>
      </c>
      <c r="F30" s="44"/>
      <c r="G30" s="1">
        <v>6.9000000000000006E-2</v>
      </c>
      <c r="H30" s="41">
        <f t="shared" si="12"/>
        <v>0</v>
      </c>
      <c r="I30" s="4">
        <v>1</v>
      </c>
      <c r="J30" s="4">
        <f t="shared" si="19"/>
        <v>0</v>
      </c>
      <c r="K30" s="1">
        <v>6.9000000000000006E-2</v>
      </c>
      <c r="L30" s="40">
        <f t="shared" si="13"/>
        <v>0</v>
      </c>
      <c r="M30" s="44">
        <v>59999</v>
      </c>
      <c r="N30" s="1">
        <v>6.9000000000000006E-2</v>
      </c>
      <c r="O30" s="40">
        <f t="shared" si="14"/>
        <v>4139.9310000000005</v>
      </c>
      <c r="P30" s="4">
        <v>4</v>
      </c>
      <c r="Q30" s="4">
        <f t="shared" si="15"/>
        <v>239996</v>
      </c>
      <c r="R30" s="4">
        <f t="shared" si="8"/>
        <v>95998.400000000009</v>
      </c>
      <c r="S30" s="1">
        <v>6.9000000000000006E-2</v>
      </c>
      <c r="T30" s="40">
        <f t="shared" si="16"/>
        <v>16559.724000000002</v>
      </c>
      <c r="U30" s="40">
        <f t="shared" si="9"/>
        <v>8279.862000000001</v>
      </c>
      <c r="W30" s="42"/>
      <c r="X30" s="42"/>
      <c r="Y30" s="42"/>
      <c r="Z30" s="42"/>
      <c r="AA30" s="42"/>
      <c r="AB30" s="42"/>
      <c r="AC30" s="42"/>
      <c r="AD30" s="42"/>
      <c r="AE30" s="42"/>
      <c r="AF30" s="42"/>
    </row>
    <row r="31" spans="1:32" x14ac:dyDescent="0.3">
      <c r="A31" s="1">
        <v>4</v>
      </c>
      <c r="B31" s="1">
        <f t="shared" si="18"/>
        <v>114</v>
      </c>
      <c r="C31" s="1">
        <f t="shared" si="17"/>
        <v>117</v>
      </c>
      <c r="D31" s="1" t="s">
        <v>86</v>
      </c>
      <c r="F31" s="44"/>
      <c r="G31" s="1">
        <v>6.9000000000000006E-2</v>
      </c>
      <c r="H31" s="41">
        <f t="shared" si="12"/>
        <v>0</v>
      </c>
      <c r="I31" s="4">
        <v>1</v>
      </c>
      <c r="J31" s="4">
        <f t="shared" si="19"/>
        <v>0</v>
      </c>
      <c r="K31" s="1">
        <v>6.9000000000000006E-2</v>
      </c>
      <c r="L31" s="40">
        <f t="shared" si="13"/>
        <v>0</v>
      </c>
      <c r="M31" s="44">
        <v>49999</v>
      </c>
      <c r="N31" s="1">
        <v>6.9000000000000006E-2</v>
      </c>
      <c r="O31" s="40">
        <f t="shared" si="14"/>
        <v>3449.9310000000005</v>
      </c>
      <c r="P31" s="4">
        <v>4</v>
      </c>
      <c r="Q31" s="4">
        <f t="shared" si="15"/>
        <v>199996</v>
      </c>
      <c r="R31" s="4">
        <f t="shared" si="8"/>
        <v>79998.400000000009</v>
      </c>
      <c r="S31" s="1">
        <v>6.9000000000000006E-2</v>
      </c>
      <c r="T31" s="40">
        <f t="shared" si="16"/>
        <v>13799.724000000002</v>
      </c>
      <c r="U31" s="40">
        <f t="shared" si="9"/>
        <v>6899.862000000001</v>
      </c>
      <c r="W31" s="42"/>
      <c r="X31" s="42"/>
      <c r="Y31" s="42"/>
      <c r="Z31" s="42"/>
      <c r="AA31" s="42"/>
      <c r="AB31" s="42"/>
      <c r="AC31" s="42"/>
      <c r="AD31" s="42"/>
      <c r="AE31" s="42"/>
      <c r="AF31" s="42"/>
    </row>
    <row r="32" spans="1:32" s="2" customFormat="1" x14ac:dyDescent="0.3">
      <c r="A32" s="2">
        <v>2</v>
      </c>
      <c r="B32" s="2">
        <f t="shared" si="18"/>
        <v>116</v>
      </c>
      <c r="C32" s="2">
        <f t="shared" si="17"/>
        <v>119</v>
      </c>
      <c r="D32" s="2" t="s">
        <v>61</v>
      </c>
      <c r="E32" s="2" t="s">
        <v>100</v>
      </c>
      <c r="F32" s="44"/>
      <c r="G32" s="2">
        <v>6.9000000000000006E-2</v>
      </c>
      <c r="H32" s="47">
        <f t="shared" si="12"/>
        <v>0</v>
      </c>
      <c r="I32" s="44">
        <v>1</v>
      </c>
      <c r="J32" s="44">
        <f t="shared" si="19"/>
        <v>0</v>
      </c>
      <c r="K32" s="2">
        <v>6.9000000000000006E-2</v>
      </c>
      <c r="L32" s="48">
        <f t="shared" si="13"/>
        <v>0</v>
      </c>
      <c r="M32" s="44"/>
      <c r="N32" s="2">
        <v>6.9000000000000006E-2</v>
      </c>
      <c r="O32" s="48">
        <f t="shared" si="14"/>
        <v>0</v>
      </c>
      <c r="P32" s="44"/>
      <c r="Q32" s="44">
        <f t="shared" si="15"/>
        <v>0</v>
      </c>
      <c r="R32" s="44">
        <f t="shared" si="8"/>
        <v>0</v>
      </c>
      <c r="S32" s="2">
        <v>6.9000000000000006E-2</v>
      </c>
      <c r="T32" s="48">
        <f t="shared" si="16"/>
        <v>0</v>
      </c>
      <c r="U32" s="48">
        <f t="shared" si="9"/>
        <v>0</v>
      </c>
      <c r="W32" s="42"/>
      <c r="X32" s="42"/>
      <c r="Y32" s="42"/>
      <c r="Z32" s="42"/>
      <c r="AA32" s="42"/>
      <c r="AB32" s="42"/>
      <c r="AC32" s="42"/>
      <c r="AD32" s="42"/>
      <c r="AE32" s="42"/>
      <c r="AF32" s="42"/>
    </row>
    <row r="33" spans="1:32" x14ac:dyDescent="0.3">
      <c r="A33" s="1">
        <v>4</v>
      </c>
      <c r="B33" s="1">
        <f t="shared" si="18"/>
        <v>120</v>
      </c>
      <c r="C33" s="1">
        <f t="shared" si="17"/>
        <v>123</v>
      </c>
      <c r="D33" s="1" t="s">
        <v>87</v>
      </c>
      <c r="F33" s="44"/>
      <c r="G33" s="1">
        <v>6.9000000000000006E-2</v>
      </c>
      <c r="H33" s="41">
        <f t="shared" si="12"/>
        <v>0</v>
      </c>
      <c r="I33" s="4">
        <v>1</v>
      </c>
      <c r="J33" s="4">
        <f t="shared" si="19"/>
        <v>0</v>
      </c>
      <c r="K33" s="1">
        <v>6.9000000000000006E-2</v>
      </c>
      <c r="L33" s="40">
        <f t="shared" si="13"/>
        <v>0</v>
      </c>
      <c r="M33" s="44">
        <v>59999</v>
      </c>
      <c r="N33" s="1">
        <v>6.9000000000000006E-2</v>
      </c>
      <c r="O33" s="40">
        <f t="shared" si="14"/>
        <v>4139.9310000000005</v>
      </c>
      <c r="P33" s="4">
        <v>4</v>
      </c>
      <c r="Q33" s="4">
        <f t="shared" si="15"/>
        <v>239996</v>
      </c>
      <c r="R33" s="4">
        <f t="shared" si="8"/>
        <v>95998.400000000009</v>
      </c>
      <c r="S33" s="1">
        <v>6.9000000000000006E-2</v>
      </c>
      <c r="T33" s="40">
        <f t="shared" si="16"/>
        <v>16559.724000000002</v>
      </c>
      <c r="U33" s="40">
        <f t="shared" si="9"/>
        <v>8279.862000000001</v>
      </c>
      <c r="W33" s="42"/>
      <c r="X33" s="42"/>
      <c r="Y33" s="42"/>
      <c r="Z33" s="42"/>
      <c r="AA33" s="42"/>
      <c r="AB33" s="42"/>
      <c r="AC33" s="42"/>
      <c r="AD33" s="42"/>
      <c r="AE33" s="42"/>
      <c r="AF33" s="42"/>
    </row>
    <row r="34" spans="1:32" x14ac:dyDescent="0.3">
      <c r="A34" s="1">
        <v>4</v>
      </c>
      <c r="B34" s="1">
        <f t="shared" si="18"/>
        <v>124</v>
      </c>
      <c r="C34" s="1">
        <f t="shared" si="17"/>
        <v>127</v>
      </c>
      <c r="D34" s="1" t="s">
        <v>88</v>
      </c>
      <c r="F34" s="44"/>
      <c r="G34" s="1">
        <v>6.9000000000000006E-2</v>
      </c>
      <c r="H34" s="41">
        <f t="shared" si="12"/>
        <v>0</v>
      </c>
      <c r="I34" s="4">
        <v>1</v>
      </c>
      <c r="J34" s="4">
        <f t="shared" si="19"/>
        <v>0</v>
      </c>
      <c r="K34" s="1">
        <v>6.9000000000000006E-2</v>
      </c>
      <c r="L34" s="40">
        <f t="shared" si="13"/>
        <v>0</v>
      </c>
      <c r="M34" s="44">
        <v>49999</v>
      </c>
      <c r="N34" s="1">
        <v>6.9000000000000006E-2</v>
      </c>
      <c r="O34" s="40">
        <f t="shared" si="14"/>
        <v>3449.9310000000005</v>
      </c>
      <c r="P34" s="4">
        <v>4</v>
      </c>
      <c r="Q34" s="4">
        <f t="shared" si="15"/>
        <v>199996</v>
      </c>
      <c r="R34" s="4">
        <f t="shared" si="8"/>
        <v>79998.400000000009</v>
      </c>
      <c r="S34" s="1">
        <v>6.9000000000000006E-2</v>
      </c>
      <c r="T34" s="40">
        <f t="shared" si="16"/>
        <v>13799.724000000002</v>
      </c>
      <c r="U34" s="40">
        <f t="shared" si="9"/>
        <v>6899.862000000001</v>
      </c>
      <c r="W34" s="42"/>
      <c r="X34" s="42"/>
      <c r="Y34" s="42"/>
      <c r="Z34" s="42"/>
      <c r="AA34" s="42"/>
      <c r="AB34" s="42"/>
      <c r="AC34" s="42"/>
      <c r="AD34" s="42"/>
      <c r="AE34" s="42"/>
      <c r="AF34" s="42"/>
    </row>
    <row r="35" spans="1:32" s="2" customFormat="1" x14ac:dyDescent="0.3">
      <c r="A35" s="2">
        <v>2</v>
      </c>
      <c r="B35" s="2">
        <f t="shared" si="18"/>
        <v>126</v>
      </c>
      <c r="C35" s="2">
        <f t="shared" si="17"/>
        <v>129</v>
      </c>
      <c r="D35" s="2" t="s">
        <v>61</v>
      </c>
      <c r="E35" s="2" t="s">
        <v>89</v>
      </c>
      <c r="F35" s="44"/>
      <c r="G35" s="2">
        <v>6.9000000000000006E-2</v>
      </c>
      <c r="H35" s="47">
        <f t="shared" si="12"/>
        <v>0</v>
      </c>
      <c r="I35" s="44">
        <v>1</v>
      </c>
      <c r="J35" s="44">
        <f t="shared" si="19"/>
        <v>0</v>
      </c>
      <c r="K35" s="2">
        <v>6.9000000000000006E-2</v>
      </c>
      <c r="L35" s="48">
        <f t="shared" si="13"/>
        <v>0</v>
      </c>
      <c r="M35" s="44"/>
      <c r="N35" s="2">
        <v>6.9000000000000006E-2</v>
      </c>
      <c r="O35" s="48">
        <f t="shared" si="14"/>
        <v>0</v>
      </c>
      <c r="P35" s="44"/>
      <c r="Q35" s="44">
        <f t="shared" si="15"/>
        <v>0</v>
      </c>
      <c r="R35" s="44">
        <f t="shared" si="8"/>
        <v>0</v>
      </c>
      <c r="S35" s="2">
        <v>6.9000000000000006E-2</v>
      </c>
      <c r="T35" s="48">
        <f t="shared" si="16"/>
        <v>0</v>
      </c>
      <c r="U35" s="48">
        <f t="shared" si="9"/>
        <v>0</v>
      </c>
      <c r="W35" s="42"/>
      <c r="X35" s="42"/>
      <c r="Y35" s="42"/>
      <c r="Z35" s="42"/>
      <c r="AA35" s="42"/>
      <c r="AB35" s="42"/>
      <c r="AC35" s="42"/>
      <c r="AD35" s="42"/>
      <c r="AE35" s="42"/>
      <c r="AF35" s="42"/>
    </row>
    <row r="36" spans="1:32" x14ac:dyDescent="0.3">
      <c r="A36" s="1">
        <v>4</v>
      </c>
      <c r="B36" s="1">
        <f t="shared" si="18"/>
        <v>130</v>
      </c>
      <c r="C36" s="1">
        <f t="shared" si="17"/>
        <v>133</v>
      </c>
      <c r="D36" s="1" t="s">
        <v>93</v>
      </c>
      <c r="F36" s="44"/>
      <c r="G36" s="1">
        <v>6.9000000000000006E-2</v>
      </c>
      <c r="H36" s="41">
        <f t="shared" si="12"/>
        <v>0</v>
      </c>
      <c r="I36" s="4">
        <v>1</v>
      </c>
      <c r="J36" s="4">
        <f t="shared" si="19"/>
        <v>0</v>
      </c>
      <c r="K36" s="1">
        <v>6.9000000000000006E-2</v>
      </c>
      <c r="L36" s="40">
        <f t="shared" si="13"/>
        <v>0</v>
      </c>
      <c r="M36" s="44">
        <v>59999</v>
      </c>
      <c r="N36" s="1">
        <v>6.9000000000000006E-2</v>
      </c>
      <c r="O36" s="40">
        <f t="shared" si="14"/>
        <v>4139.9310000000005</v>
      </c>
      <c r="P36" s="4">
        <v>4</v>
      </c>
      <c r="Q36" s="4">
        <f t="shared" si="15"/>
        <v>239996</v>
      </c>
      <c r="R36" s="4">
        <f t="shared" si="8"/>
        <v>95998.400000000009</v>
      </c>
      <c r="S36" s="1">
        <v>6.9000000000000006E-2</v>
      </c>
      <c r="T36" s="40">
        <f t="shared" si="16"/>
        <v>16559.724000000002</v>
      </c>
      <c r="U36" s="40">
        <f t="shared" si="9"/>
        <v>8279.862000000001</v>
      </c>
      <c r="W36" s="42"/>
      <c r="X36" s="42"/>
      <c r="Y36" s="42"/>
      <c r="Z36" s="42"/>
      <c r="AA36" s="42"/>
      <c r="AB36" s="42"/>
      <c r="AC36" s="42"/>
      <c r="AD36" s="42"/>
      <c r="AE36" s="42"/>
      <c r="AF36" s="42"/>
    </row>
    <row r="37" spans="1:32" x14ac:dyDescent="0.3">
      <c r="A37" s="1">
        <v>4</v>
      </c>
      <c r="B37" s="1">
        <f t="shared" si="18"/>
        <v>134</v>
      </c>
      <c r="C37" s="1">
        <f t="shared" si="17"/>
        <v>137</v>
      </c>
      <c r="D37" s="1" t="s">
        <v>94</v>
      </c>
      <c r="F37" s="44"/>
      <c r="G37" s="1">
        <v>6.9000000000000006E-2</v>
      </c>
      <c r="H37" s="41">
        <f t="shared" si="12"/>
        <v>0</v>
      </c>
      <c r="I37" s="4">
        <v>1</v>
      </c>
      <c r="J37" s="4">
        <f t="shared" si="19"/>
        <v>0</v>
      </c>
      <c r="K37" s="1">
        <v>6.9000000000000006E-2</v>
      </c>
      <c r="L37" s="40">
        <f t="shared" si="13"/>
        <v>0</v>
      </c>
      <c r="M37" s="44">
        <v>49999</v>
      </c>
      <c r="N37" s="1">
        <v>6.9000000000000006E-2</v>
      </c>
      <c r="O37" s="40">
        <f t="shared" si="14"/>
        <v>3449.9310000000005</v>
      </c>
      <c r="P37" s="4">
        <v>4</v>
      </c>
      <c r="Q37" s="4">
        <f t="shared" si="15"/>
        <v>199996</v>
      </c>
      <c r="R37" s="4">
        <f t="shared" si="8"/>
        <v>79998.400000000009</v>
      </c>
      <c r="S37" s="1">
        <v>6.9000000000000006E-2</v>
      </c>
      <c r="T37" s="40">
        <f t="shared" si="16"/>
        <v>13799.724000000002</v>
      </c>
      <c r="U37" s="40">
        <f t="shared" si="9"/>
        <v>6899.862000000001</v>
      </c>
      <c r="W37" s="42"/>
      <c r="X37" s="42"/>
      <c r="Y37" s="42"/>
      <c r="Z37" s="42"/>
      <c r="AA37" s="42"/>
      <c r="AB37" s="42"/>
      <c r="AC37" s="42"/>
      <c r="AD37" s="42"/>
      <c r="AE37" s="42"/>
      <c r="AF37" s="42"/>
    </row>
    <row r="38" spans="1:32" s="2" customFormat="1" x14ac:dyDescent="0.3">
      <c r="A38" s="2">
        <v>2</v>
      </c>
      <c r="B38" s="2">
        <f t="shared" si="18"/>
        <v>136</v>
      </c>
      <c r="C38" s="2">
        <f t="shared" si="17"/>
        <v>139</v>
      </c>
      <c r="D38" s="2" t="s">
        <v>61</v>
      </c>
      <c r="E38" s="2" t="s">
        <v>90</v>
      </c>
      <c r="F38" s="44"/>
      <c r="G38" s="2">
        <v>6.9000000000000006E-2</v>
      </c>
      <c r="H38" s="47">
        <f t="shared" si="12"/>
        <v>0</v>
      </c>
      <c r="I38" s="44">
        <v>1</v>
      </c>
      <c r="J38" s="44">
        <f t="shared" si="19"/>
        <v>0</v>
      </c>
      <c r="K38" s="2">
        <v>6.9000000000000006E-2</v>
      </c>
      <c r="L38" s="48">
        <f t="shared" si="13"/>
        <v>0</v>
      </c>
      <c r="M38" s="44"/>
      <c r="N38" s="2">
        <v>6.9000000000000006E-2</v>
      </c>
      <c r="O38" s="48">
        <f t="shared" si="14"/>
        <v>0</v>
      </c>
      <c r="P38" s="44"/>
      <c r="Q38" s="44">
        <f t="shared" si="15"/>
        <v>0</v>
      </c>
      <c r="R38" s="44">
        <f t="shared" si="8"/>
        <v>0</v>
      </c>
      <c r="S38" s="2">
        <v>6.9000000000000006E-2</v>
      </c>
      <c r="T38" s="48">
        <f t="shared" si="16"/>
        <v>0</v>
      </c>
      <c r="U38" s="48">
        <f t="shared" si="9"/>
        <v>0</v>
      </c>
      <c r="W38" s="42"/>
      <c r="X38" s="42"/>
      <c r="Y38" s="42"/>
      <c r="Z38" s="42"/>
      <c r="AA38" s="42"/>
      <c r="AB38" s="42"/>
      <c r="AC38" s="42"/>
      <c r="AD38" s="42"/>
      <c r="AE38" s="42"/>
      <c r="AF38" s="42"/>
    </row>
    <row r="39" spans="1:32" x14ac:dyDescent="0.3">
      <c r="A39" s="1">
        <v>4</v>
      </c>
      <c r="B39" s="1">
        <f t="shared" si="18"/>
        <v>140</v>
      </c>
      <c r="C39" s="1">
        <f t="shared" si="17"/>
        <v>143</v>
      </c>
      <c r="D39" s="1" t="s">
        <v>95</v>
      </c>
      <c r="F39" s="44"/>
      <c r="G39" s="1">
        <v>6.9000000000000006E-2</v>
      </c>
      <c r="H39" s="41">
        <f t="shared" si="12"/>
        <v>0</v>
      </c>
      <c r="I39" s="4">
        <v>1</v>
      </c>
      <c r="J39" s="4">
        <f t="shared" si="19"/>
        <v>0</v>
      </c>
      <c r="K39" s="1">
        <v>6.9000000000000006E-2</v>
      </c>
      <c r="L39" s="40">
        <f t="shared" si="13"/>
        <v>0</v>
      </c>
      <c r="M39" s="44">
        <v>49999</v>
      </c>
      <c r="N39" s="1">
        <v>6.9000000000000006E-2</v>
      </c>
      <c r="O39" s="40">
        <f t="shared" si="14"/>
        <v>3449.9310000000005</v>
      </c>
      <c r="P39" s="4">
        <v>4</v>
      </c>
      <c r="Q39" s="4">
        <f t="shared" si="15"/>
        <v>199996</v>
      </c>
      <c r="R39" s="4">
        <f t="shared" si="8"/>
        <v>79998.400000000009</v>
      </c>
      <c r="S39" s="1">
        <v>6.9000000000000006E-2</v>
      </c>
      <c r="T39" s="40">
        <f t="shared" si="16"/>
        <v>13799.724000000002</v>
      </c>
      <c r="U39" s="40">
        <f t="shared" si="9"/>
        <v>6899.862000000001</v>
      </c>
      <c r="W39" s="42"/>
      <c r="X39" s="42"/>
      <c r="Y39" s="42"/>
      <c r="Z39" s="42"/>
      <c r="AA39" s="42"/>
      <c r="AB39" s="42"/>
      <c r="AC39" s="42"/>
      <c r="AD39" s="42"/>
      <c r="AE39" s="42"/>
      <c r="AF39" s="42"/>
    </row>
    <row r="40" spans="1:32" x14ac:dyDescent="0.3">
      <c r="A40" s="1">
        <v>4</v>
      </c>
      <c r="B40" s="1">
        <f t="shared" si="18"/>
        <v>144</v>
      </c>
      <c r="C40" s="1">
        <f t="shared" si="17"/>
        <v>147</v>
      </c>
      <c r="D40" s="1" t="s">
        <v>96</v>
      </c>
      <c r="F40" s="44"/>
      <c r="G40" s="1">
        <v>6.9000000000000006E-2</v>
      </c>
      <c r="H40" s="41">
        <f t="shared" si="12"/>
        <v>0</v>
      </c>
      <c r="I40" s="4">
        <v>1</v>
      </c>
      <c r="J40" s="4">
        <f t="shared" si="19"/>
        <v>0</v>
      </c>
      <c r="K40" s="1">
        <v>6.9000000000000006E-2</v>
      </c>
      <c r="L40" s="40">
        <f t="shared" si="13"/>
        <v>0</v>
      </c>
      <c r="M40" s="44">
        <v>49999</v>
      </c>
      <c r="N40" s="1">
        <v>6.9000000000000006E-2</v>
      </c>
      <c r="O40" s="40">
        <f t="shared" si="14"/>
        <v>3449.9310000000005</v>
      </c>
      <c r="P40" s="4">
        <v>4</v>
      </c>
      <c r="Q40" s="4">
        <f t="shared" si="15"/>
        <v>199996</v>
      </c>
      <c r="R40" s="4">
        <f t="shared" si="8"/>
        <v>79998.400000000009</v>
      </c>
      <c r="S40" s="1">
        <v>6.9000000000000006E-2</v>
      </c>
      <c r="T40" s="40">
        <f t="shared" si="16"/>
        <v>13799.724000000002</v>
      </c>
      <c r="U40" s="40">
        <f t="shared" si="9"/>
        <v>6899.862000000001</v>
      </c>
      <c r="W40" s="42"/>
      <c r="X40" s="42"/>
      <c r="Y40" s="42"/>
      <c r="Z40" s="42"/>
      <c r="AA40" s="42"/>
      <c r="AB40" s="42"/>
      <c r="AC40" s="42"/>
      <c r="AD40" s="42"/>
      <c r="AE40" s="42"/>
      <c r="AF40" s="42"/>
    </row>
    <row r="41" spans="1:32" s="2" customFormat="1" x14ac:dyDescent="0.3">
      <c r="A41" s="2">
        <v>2</v>
      </c>
      <c r="B41" s="2">
        <f t="shared" si="18"/>
        <v>146</v>
      </c>
      <c r="C41" s="2">
        <f t="shared" si="17"/>
        <v>149</v>
      </c>
      <c r="D41" s="2" t="s">
        <v>61</v>
      </c>
      <c r="E41" s="2" t="s">
        <v>91</v>
      </c>
      <c r="F41" s="44"/>
      <c r="G41" s="2">
        <v>6.9000000000000006E-2</v>
      </c>
      <c r="H41" s="47">
        <f t="shared" si="12"/>
        <v>0</v>
      </c>
      <c r="I41" s="44">
        <v>1</v>
      </c>
      <c r="J41" s="44">
        <f t="shared" si="19"/>
        <v>0</v>
      </c>
      <c r="K41" s="2">
        <v>6.9000000000000006E-2</v>
      </c>
      <c r="L41" s="48">
        <f t="shared" si="13"/>
        <v>0</v>
      </c>
      <c r="M41" s="44"/>
      <c r="N41" s="2">
        <v>6.9000000000000006E-2</v>
      </c>
      <c r="O41" s="48">
        <f t="shared" si="14"/>
        <v>0</v>
      </c>
      <c r="P41" s="44"/>
      <c r="Q41" s="44">
        <f t="shared" si="15"/>
        <v>0</v>
      </c>
      <c r="R41" s="44">
        <f t="shared" si="8"/>
        <v>0</v>
      </c>
      <c r="S41" s="2">
        <v>6.9000000000000006E-2</v>
      </c>
      <c r="T41" s="48">
        <f t="shared" si="16"/>
        <v>0</v>
      </c>
      <c r="U41" s="48">
        <f t="shared" si="9"/>
        <v>0</v>
      </c>
      <c r="W41" s="42"/>
      <c r="X41" s="42"/>
      <c r="Y41" s="42"/>
      <c r="Z41" s="42"/>
      <c r="AA41" s="42"/>
      <c r="AB41" s="42"/>
      <c r="AC41" s="42"/>
      <c r="AD41" s="42"/>
      <c r="AE41" s="42"/>
      <c r="AF41" s="42"/>
    </row>
    <row r="42" spans="1:32" x14ac:dyDescent="0.3">
      <c r="A42" s="1">
        <v>4</v>
      </c>
      <c r="B42" s="1">
        <f t="shared" si="18"/>
        <v>150</v>
      </c>
      <c r="C42" s="1">
        <f t="shared" si="17"/>
        <v>153</v>
      </c>
      <c r="D42" s="1" t="s">
        <v>97</v>
      </c>
      <c r="F42" s="44"/>
      <c r="G42" s="1">
        <v>6.9000000000000006E-2</v>
      </c>
      <c r="H42" s="41">
        <f t="shared" si="12"/>
        <v>0</v>
      </c>
      <c r="I42" s="4">
        <v>1</v>
      </c>
      <c r="J42" s="4">
        <f t="shared" si="19"/>
        <v>0</v>
      </c>
      <c r="K42" s="1">
        <v>6.9000000000000006E-2</v>
      </c>
      <c r="L42" s="40">
        <f t="shared" si="13"/>
        <v>0</v>
      </c>
      <c r="M42" s="44">
        <v>49999</v>
      </c>
      <c r="N42" s="1">
        <v>6.9000000000000006E-2</v>
      </c>
      <c r="O42" s="40">
        <f t="shared" si="14"/>
        <v>3449.9310000000005</v>
      </c>
      <c r="P42" s="4">
        <v>4</v>
      </c>
      <c r="Q42" s="4">
        <f t="shared" si="15"/>
        <v>199996</v>
      </c>
      <c r="R42" s="4">
        <f t="shared" si="8"/>
        <v>79998.400000000009</v>
      </c>
      <c r="S42" s="1">
        <v>6.9000000000000006E-2</v>
      </c>
      <c r="T42" s="40">
        <f t="shared" si="16"/>
        <v>13799.724000000002</v>
      </c>
      <c r="U42" s="40">
        <f t="shared" si="9"/>
        <v>6899.862000000001</v>
      </c>
      <c r="W42" s="42"/>
      <c r="X42" s="42"/>
      <c r="Y42" s="42"/>
      <c r="Z42" s="42"/>
      <c r="AA42" s="42"/>
      <c r="AB42" s="42"/>
      <c r="AC42" s="42"/>
      <c r="AD42" s="42"/>
      <c r="AE42" s="42"/>
      <c r="AF42" s="42"/>
    </row>
    <row r="43" spans="1:32" s="2" customFormat="1" x14ac:dyDescent="0.3">
      <c r="A43" s="2">
        <v>2</v>
      </c>
      <c r="B43" s="2">
        <f t="shared" si="18"/>
        <v>152</v>
      </c>
      <c r="C43" s="2">
        <f t="shared" si="17"/>
        <v>155</v>
      </c>
      <c r="D43" s="2" t="s">
        <v>61</v>
      </c>
      <c r="E43" s="2" t="s">
        <v>92</v>
      </c>
      <c r="F43" s="44"/>
      <c r="G43" s="2">
        <v>6.9000000000000006E-2</v>
      </c>
      <c r="H43" s="47">
        <f t="shared" si="12"/>
        <v>0</v>
      </c>
      <c r="I43" s="44">
        <v>1</v>
      </c>
      <c r="J43" s="44">
        <f t="shared" si="19"/>
        <v>0</v>
      </c>
      <c r="K43" s="2">
        <v>6.9000000000000006E-2</v>
      </c>
      <c r="L43" s="48">
        <f t="shared" si="13"/>
        <v>0</v>
      </c>
      <c r="M43" s="44"/>
      <c r="N43" s="2">
        <v>6.9000000000000006E-2</v>
      </c>
      <c r="O43" s="48">
        <f t="shared" si="14"/>
        <v>0</v>
      </c>
      <c r="P43" s="44"/>
      <c r="Q43" s="44">
        <f t="shared" si="15"/>
        <v>0</v>
      </c>
      <c r="R43" s="44">
        <f t="shared" si="8"/>
        <v>0</v>
      </c>
      <c r="S43" s="2">
        <v>6.9000000000000006E-2</v>
      </c>
      <c r="T43" s="48">
        <f t="shared" si="16"/>
        <v>0</v>
      </c>
      <c r="U43" s="48">
        <f t="shared" si="9"/>
        <v>0</v>
      </c>
      <c r="W43" s="42"/>
      <c r="X43" s="42"/>
      <c r="Y43" s="42"/>
      <c r="Z43" s="42"/>
      <c r="AA43" s="42"/>
      <c r="AB43" s="42"/>
      <c r="AC43" s="42"/>
      <c r="AD43" s="42"/>
      <c r="AE43" s="42"/>
      <c r="AF43" s="42"/>
    </row>
    <row r="44" spans="1:32" x14ac:dyDescent="0.3">
      <c r="A44" s="1">
        <v>4</v>
      </c>
      <c r="B44" s="1">
        <f t="shared" si="18"/>
        <v>156</v>
      </c>
      <c r="C44" s="1">
        <f t="shared" si="17"/>
        <v>159</v>
      </c>
      <c r="D44" s="1" t="s">
        <v>98</v>
      </c>
      <c r="F44" s="44"/>
      <c r="G44" s="1">
        <v>6.9000000000000006E-2</v>
      </c>
      <c r="H44" s="41">
        <f t="shared" si="12"/>
        <v>0</v>
      </c>
      <c r="I44" s="4">
        <v>1</v>
      </c>
      <c r="J44" s="4">
        <f t="shared" si="19"/>
        <v>0</v>
      </c>
      <c r="K44" s="1">
        <v>6.9000000000000006E-2</v>
      </c>
      <c r="L44" s="40">
        <f t="shared" si="13"/>
        <v>0</v>
      </c>
      <c r="M44" s="44">
        <v>49999</v>
      </c>
      <c r="N44" s="1">
        <v>6.9000000000000006E-2</v>
      </c>
      <c r="O44" s="40">
        <f t="shared" si="14"/>
        <v>3449.9310000000005</v>
      </c>
      <c r="P44" s="4">
        <v>4</v>
      </c>
      <c r="Q44" s="4">
        <f t="shared" si="15"/>
        <v>199996</v>
      </c>
      <c r="R44" s="4">
        <f t="shared" si="8"/>
        <v>79998.400000000009</v>
      </c>
      <c r="S44" s="1">
        <v>6.9000000000000006E-2</v>
      </c>
      <c r="T44" s="40">
        <f t="shared" si="16"/>
        <v>13799.724000000002</v>
      </c>
      <c r="U44" s="40">
        <f t="shared" si="9"/>
        <v>6899.862000000001</v>
      </c>
      <c r="W44" s="42"/>
      <c r="X44" s="42"/>
      <c r="Y44" s="42"/>
      <c r="Z44" s="42"/>
      <c r="AA44" s="42"/>
      <c r="AB44" s="42"/>
      <c r="AC44" s="42"/>
      <c r="AD44" s="42"/>
      <c r="AE44" s="42"/>
      <c r="AF44" s="42"/>
    </row>
    <row r="45" spans="1:32" x14ac:dyDescent="0.3">
      <c r="A45" s="59"/>
      <c r="B45" s="59" t="s">
        <v>105</v>
      </c>
      <c r="C45" s="59"/>
      <c r="D45" s="59" t="s">
        <v>48</v>
      </c>
      <c r="E45" s="59"/>
      <c r="F45" s="60"/>
      <c r="G45" s="59">
        <v>6.9000000000000006E-2</v>
      </c>
      <c r="H45" s="61">
        <f t="shared" si="12"/>
        <v>0</v>
      </c>
      <c r="I45" s="60">
        <v>1</v>
      </c>
      <c r="J45" s="60">
        <f t="shared" si="19"/>
        <v>0</v>
      </c>
      <c r="K45" s="59">
        <v>6.9000000000000006E-2</v>
      </c>
      <c r="L45" s="62">
        <f t="shared" si="13"/>
        <v>0</v>
      </c>
      <c r="M45" s="60"/>
      <c r="N45" s="59">
        <v>6.9000000000000006E-2</v>
      </c>
      <c r="O45" s="62">
        <f t="shared" si="14"/>
        <v>0</v>
      </c>
      <c r="P45" s="60">
        <v>4</v>
      </c>
      <c r="Q45" s="60">
        <f t="shared" si="15"/>
        <v>0</v>
      </c>
      <c r="R45" s="60">
        <f t="shared" si="8"/>
        <v>0</v>
      </c>
      <c r="S45" s="59">
        <v>6.9000000000000006E-2</v>
      </c>
      <c r="T45" s="62">
        <f t="shared" si="16"/>
        <v>0</v>
      </c>
      <c r="U45" s="62">
        <f t="shared" si="9"/>
        <v>0</v>
      </c>
      <c r="V45" s="59"/>
      <c r="W45" s="42"/>
      <c r="X45" s="42"/>
      <c r="Y45" s="42"/>
      <c r="Z45" s="42"/>
      <c r="AA45" s="42"/>
      <c r="AB45" s="42"/>
      <c r="AC45" s="42"/>
      <c r="AD45" s="42"/>
      <c r="AE45" s="42"/>
      <c r="AF45" s="42"/>
    </row>
    <row r="46" spans="1:32" x14ac:dyDescent="0.3">
      <c r="B46" s="1" t="s">
        <v>106</v>
      </c>
      <c r="D46" s="1" t="s">
        <v>107</v>
      </c>
      <c r="F46" s="44"/>
      <c r="G46" s="1">
        <v>6.9000000000000006E-2</v>
      </c>
      <c r="H46" s="41">
        <f t="shared" si="12"/>
        <v>0</v>
      </c>
      <c r="I46" s="4">
        <v>1</v>
      </c>
      <c r="J46" s="4">
        <f t="shared" si="19"/>
        <v>0</v>
      </c>
      <c r="K46" s="1">
        <v>6.9000000000000006E-2</v>
      </c>
      <c r="L46" s="40">
        <f t="shared" si="13"/>
        <v>0</v>
      </c>
      <c r="M46" s="44">
        <v>149999</v>
      </c>
      <c r="N46" s="1">
        <v>6.9000000000000006E-2</v>
      </c>
      <c r="O46" s="40">
        <f t="shared" si="14"/>
        <v>10349.931</v>
      </c>
      <c r="P46" s="4">
        <v>1</v>
      </c>
      <c r="Q46" s="4">
        <f t="shared" si="15"/>
        <v>149999</v>
      </c>
      <c r="R46" s="4">
        <f t="shared" si="8"/>
        <v>59999.600000000006</v>
      </c>
      <c r="S46" s="1">
        <v>6.9000000000000006E-2</v>
      </c>
      <c r="T46" s="40">
        <f t="shared" si="16"/>
        <v>10349.931</v>
      </c>
      <c r="U46" s="40">
        <f t="shared" si="9"/>
        <v>5174.9655000000002</v>
      </c>
      <c r="W46" s="42"/>
      <c r="X46" s="42"/>
      <c r="Y46" s="42"/>
      <c r="Z46" s="42"/>
      <c r="AA46" s="42"/>
      <c r="AB46" s="42"/>
      <c r="AC46" s="42"/>
      <c r="AD46" s="42"/>
      <c r="AE46" s="42"/>
      <c r="AF46" s="42"/>
    </row>
    <row r="47" spans="1:32" x14ac:dyDescent="0.3">
      <c r="A47" s="75"/>
      <c r="B47" s="75" t="s">
        <v>108</v>
      </c>
      <c r="C47" s="75"/>
      <c r="D47" s="75"/>
      <c r="E47" s="75"/>
      <c r="F47" s="76"/>
      <c r="G47" s="76"/>
      <c r="H47" s="77"/>
      <c r="I47" s="76"/>
      <c r="J47" s="78">
        <f>SUM(J5:J45)</f>
        <v>559988</v>
      </c>
      <c r="K47" s="75"/>
      <c r="L47" s="79"/>
      <c r="M47" s="80"/>
      <c r="N47" s="80"/>
      <c r="O47" s="80"/>
      <c r="P47" s="75"/>
      <c r="Q47" s="81">
        <f>SUM(Q7:Q45)</f>
        <v>6759888</v>
      </c>
      <c r="R47" s="82">
        <f>SUM(R7:R45)</f>
        <v>2703955.1999999988</v>
      </c>
      <c r="S47" s="75"/>
      <c r="T47" s="79">
        <f>SUM(T5:T45)</f>
        <v>466432.27199999976</v>
      </c>
      <c r="U47" s="83">
        <f>SUM(U4:U45)</f>
        <v>233216.13599999988</v>
      </c>
      <c r="V47" s="82">
        <f>V4</f>
        <v>999999</v>
      </c>
      <c r="W47" s="42"/>
      <c r="X47" s="42"/>
      <c r="Y47" s="42"/>
      <c r="Z47" s="42"/>
      <c r="AA47" s="42"/>
      <c r="AB47" s="42"/>
      <c r="AC47" s="42"/>
      <c r="AD47" s="42"/>
      <c r="AE47" s="42"/>
      <c r="AF47" s="42"/>
    </row>
    <row r="48" spans="1:32" ht="15" thickBot="1" x14ac:dyDescent="0.35">
      <c r="A48" s="69"/>
      <c r="B48" s="69"/>
      <c r="C48" s="69"/>
      <c r="D48" s="69"/>
      <c r="E48" s="69"/>
      <c r="F48" s="70"/>
      <c r="G48" s="70"/>
      <c r="H48" s="71"/>
      <c r="I48" s="70"/>
      <c r="J48" s="70"/>
      <c r="K48" s="69"/>
      <c r="L48" s="72"/>
      <c r="M48" s="73"/>
      <c r="N48" s="73"/>
      <c r="O48" s="73"/>
      <c r="P48" s="69"/>
      <c r="Q48" s="69"/>
      <c r="R48" s="74">
        <f>R47/2</f>
        <v>1351977.5999999994</v>
      </c>
      <c r="S48" s="69"/>
      <c r="T48" s="69"/>
      <c r="U48" s="69"/>
      <c r="V48" s="69" t="s">
        <v>50</v>
      </c>
    </row>
    <row r="49" spans="18:18" ht="15" thickTop="1" x14ac:dyDescent="0.3">
      <c r="R49" s="21" t="s">
        <v>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52"/>
  <sheetViews>
    <sheetView topLeftCell="B1" workbookViewId="0">
      <selection activeCell="M32" sqref="M32"/>
    </sheetView>
  </sheetViews>
  <sheetFormatPr defaultRowHeight="14.4" x14ac:dyDescent="0.3"/>
  <cols>
    <col min="1" max="1" width="2.88671875" style="1" customWidth="1"/>
    <col min="2" max="2" width="54.5546875" style="1" bestFit="1" customWidth="1"/>
    <col min="3" max="3" width="8.77734375" style="4" bestFit="1" customWidth="1"/>
    <col min="4" max="4" width="9" style="1" bestFit="1" customWidth="1"/>
    <col min="5" max="5" width="6.6640625" style="1" bestFit="1" customWidth="1"/>
    <col min="6" max="6" width="6.6640625" style="1" customWidth="1"/>
    <col min="7" max="7" width="7.77734375" style="1" bestFit="1" customWidth="1"/>
    <col min="8" max="8" width="14" style="1" bestFit="1" customWidth="1"/>
    <col min="9" max="9" width="10" style="1" customWidth="1"/>
    <col min="10" max="10" width="10.44140625" style="1" customWidth="1"/>
    <col min="11" max="14" width="8.88671875" style="1"/>
    <col min="15" max="15" width="8.21875" style="1" customWidth="1"/>
    <col min="16" max="16" width="11.88671875" style="1" bestFit="1" customWidth="1"/>
    <col min="17" max="17" width="10.33203125" style="1" bestFit="1" customWidth="1"/>
    <col min="18" max="18" width="10.88671875" style="1" customWidth="1"/>
    <col min="19" max="19" width="8.88671875" style="1"/>
    <col min="20" max="20" width="16.88671875" style="1" bestFit="1" customWidth="1"/>
    <col min="21" max="21" width="8.88671875" style="4" customWidth="1"/>
    <col min="22" max="22" width="6.6640625" style="5" customWidth="1"/>
    <col min="23" max="23" width="9.21875" style="4" bestFit="1" customWidth="1"/>
    <col min="24" max="16384" width="8.88671875" style="1"/>
  </cols>
  <sheetData>
    <row r="1" spans="1:24" s="21" customFormat="1" ht="15" thickBot="1" x14ac:dyDescent="0.35">
      <c r="B1" s="102"/>
      <c r="C1" s="103" t="s">
        <v>11</v>
      </c>
      <c r="D1" s="102" t="s">
        <v>17</v>
      </c>
      <c r="E1" s="104" t="s">
        <v>145</v>
      </c>
      <c r="F1" s="102" t="s">
        <v>14</v>
      </c>
      <c r="G1" s="104" t="s">
        <v>9</v>
      </c>
      <c r="H1" s="36" t="s">
        <v>18</v>
      </c>
      <c r="I1" s="37" t="s">
        <v>36</v>
      </c>
      <c r="J1" s="104" t="s">
        <v>1</v>
      </c>
      <c r="K1" s="103" t="s">
        <v>10</v>
      </c>
      <c r="L1" s="102" t="s">
        <v>17</v>
      </c>
      <c r="M1" s="104" t="s">
        <v>8</v>
      </c>
      <c r="N1" s="102" t="s">
        <v>14</v>
      </c>
      <c r="O1" s="104" t="s">
        <v>9</v>
      </c>
      <c r="P1" s="36" t="s">
        <v>18</v>
      </c>
      <c r="Q1" s="37" t="s">
        <v>36</v>
      </c>
      <c r="R1" s="104" t="s">
        <v>114</v>
      </c>
      <c r="T1" s="32" t="s">
        <v>18</v>
      </c>
      <c r="U1" s="22"/>
      <c r="V1" s="23"/>
      <c r="W1" s="22"/>
    </row>
    <row r="2" spans="1:24" s="21" customFormat="1" x14ac:dyDescent="0.3">
      <c r="B2" s="102" t="s">
        <v>4</v>
      </c>
      <c r="C2" s="103"/>
      <c r="D2" s="102" t="s">
        <v>16</v>
      </c>
      <c r="E2" s="104"/>
      <c r="F2" s="102" t="s">
        <v>15</v>
      </c>
      <c r="G2" s="104"/>
      <c r="H2" s="36" t="s">
        <v>19</v>
      </c>
      <c r="I2" s="37" t="s">
        <v>40</v>
      </c>
      <c r="J2" s="104"/>
      <c r="K2" s="103" t="s">
        <v>11</v>
      </c>
      <c r="L2" s="102" t="s">
        <v>16</v>
      </c>
      <c r="M2" s="104" t="s">
        <v>12</v>
      </c>
      <c r="N2" s="102" t="s">
        <v>15</v>
      </c>
      <c r="O2" s="104"/>
      <c r="P2" s="36" t="s">
        <v>19</v>
      </c>
      <c r="Q2" s="37" t="s">
        <v>40</v>
      </c>
      <c r="R2" s="104" t="s">
        <v>113</v>
      </c>
      <c r="T2" s="2" t="s">
        <v>18</v>
      </c>
      <c r="U2" s="4">
        <v>50000</v>
      </c>
      <c r="V2" s="5">
        <v>1</v>
      </c>
      <c r="W2" s="4">
        <f t="shared" ref="W2:W13" si="0">U2*V2</f>
        <v>50000</v>
      </c>
    </row>
    <row r="3" spans="1:24" s="21" customFormat="1" x14ac:dyDescent="0.3">
      <c r="B3" s="102"/>
      <c r="C3" s="103" t="s">
        <v>9</v>
      </c>
      <c r="D3" s="102">
        <v>240</v>
      </c>
      <c r="E3" s="104"/>
      <c r="F3" s="102"/>
      <c r="G3" s="104"/>
      <c r="H3" s="84">
        <f>W15</f>
        <v>3665.625</v>
      </c>
      <c r="I3" s="37" t="s">
        <v>37</v>
      </c>
      <c r="J3" s="104" t="s">
        <v>2</v>
      </c>
      <c r="K3" s="103"/>
      <c r="L3" s="102">
        <v>240</v>
      </c>
      <c r="M3" s="104"/>
      <c r="N3" s="102"/>
      <c r="O3" s="104"/>
      <c r="P3" s="84">
        <f>W15</f>
        <v>3665.625</v>
      </c>
      <c r="Q3" s="37" t="s">
        <v>37</v>
      </c>
      <c r="R3" s="104" t="s">
        <v>2</v>
      </c>
      <c r="T3" s="2" t="s">
        <v>112</v>
      </c>
      <c r="U3" s="4">
        <v>5000</v>
      </c>
      <c r="V3" s="5">
        <v>1</v>
      </c>
      <c r="W3" s="4">
        <f t="shared" si="0"/>
        <v>5000</v>
      </c>
    </row>
    <row r="4" spans="1:24" x14ac:dyDescent="0.3">
      <c r="B4" s="2" t="s">
        <v>128</v>
      </c>
      <c r="C4" s="19"/>
      <c r="D4" s="2"/>
      <c r="E4" s="20"/>
      <c r="F4" s="2"/>
      <c r="G4" s="20"/>
      <c r="H4" s="87">
        <f>W16</f>
        <v>174.55357142857142</v>
      </c>
      <c r="I4" s="35"/>
      <c r="J4" s="19"/>
      <c r="K4" s="19"/>
      <c r="L4" s="2"/>
      <c r="M4" s="20"/>
      <c r="N4" s="2"/>
      <c r="O4" s="20"/>
      <c r="P4" s="87">
        <f>W16</f>
        <v>174.55357142857142</v>
      </c>
      <c r="Q4" s="35"/>
      <c r="R4" s="19"/>
      <c r="T4" s="2" t="s">
        <v>20</v>
      </c>
      <c r="U4" s="4">
        <v>1000</v>
      </c>
      <c r="V4" s="5">
        <v>1</v>
      </c>
      <c r="W4" s="4">
        <f t="shared" si="0"/>
        <v>1000</v>
      </c>
    </row>
    <row r="5" spans="1:24" x14ac:dyDescent="0.3">
      <c r="B5" s="13"/>
      <c r="C5" s="12"/>
      <c r="D5" s="13"/>
      <c r="E5" s="13"/>
      <c r="F5" s="13"/>
      <c r="G5" s="13"/>
      <c r="H5" s="13"/>
      <c r="I5" s="13"/>
      <c r="J5" s="97"/>
      <c r="K5" s="13"/>
      <c r="L5" s="13"/>
      <c r="M5" s="13"/>
      <c r="N5" s="13"/>
      <c r="O5" s="13"/>
      <c r="P5" s="13"/>
      <c r="Q5" s="13"/>
      <c r="R5" s="97"/>
      <c r="T5" s="2" t="s">
        <v>21</v>
      </c>
      <c r="U5" s="4">
        <v>10000</v>
      </c>
      <c r="V5" s="5">
        <v>1</v>
      </c>
      <c r="W5" s="4">
        <f t="shared" si="0"/>
        <v>10000</v>
      </c>
    </row>
    <row r="6" spans="1:24" x14ac:dyDescent="0.3">
      <c r="B6" s="10" t="s">
        <v>149</v>
      </c>
      <c r="C6" s="14"/>
      <c r="D6" s="10"/>
      <c r="E6" s="10"/>
      <c r="F6" s="10"/>
      <c r="G6" s="10"/>
      <c r="H6" s="10"/>
      <c r="I6" s="10"/>
      <c r="J6" s="44"/>
      <c r="K6" s="9"/>
      <c r="L6" s="9"/>
      <c r="M6" s="9"/>
      <c r="N6" s="9"/>
      <c r="O6" s="9"/>
      <c r="P6" s="9"/>
      <c r="Q6" s="9"/>
      <c r="R6" s="44"/>
      <c r="T6" s="2" t="s">
        <v>22</v>
      </c>
      <c r="U6" s="4">
        <v>1000</v>
      </c>
      <c r="V6" s="5">
        <v>1</v>
      </c>
      <c r="W6" s="4">
        <f t="shared" si="0"/>
        <v>1000</v>
      </c>
    </row>
    <row r="7" spans="1:24" x14ac:dyDescent="0.3">
      <c r="B7" s="134" t="s">
        <v>143</v>
      </c>
      <c r="C7" s="135"/>
      <c r="D7" s="134"/>
      <c r="E7" s="134"/>
      <c r="F7" s="134"/>
      <c r="G7" s="134"/>
      <c r="H7" s="134"/>
      <c r="I7" s="134"/>
      <c r="J7" s="2"/>
      <c r="R7" s="2"/>
      <c r="T7" s="2" t="s">
        <v>23</v>
      </c>
      <c r="U7" s="4">
        <v>5000</v>
      </c>
      <c r="V7" s="5">
        <v>0.5</v>
      </c>
      <c r="W7" s="4">
        <f t="shared" si="0"/>
        <v>2500</v>
      </c>
    </row>
    <row r="8" spans="1:24" x14ac:dyDescent="0.3">
      <c r="B8" s="134" t="s">
        <v>129</v>
      </c>
      <c r="C8" s="135"/>
      <c r="D8" s="134"/>
      <c r="E8" s="134"/>
      <c r="F8" s="134"/>
      <c r="G8" s="134"/>
      <c r="H8" s="134"/>
      <c r="I8" s="134"/>
      <c r="J8" s="143">
        <v>105000</v>
      </c>
      <c r="K8" s="134" t="s">
        <v>152</v>
      </c>
      <c r="L8" s="134"/>
      <c r="M8" s="134"/>
      <c r="N8" s="134"/>
      <c r="O8" s="134"/>
      <c r="P8" s="134"/>
      <c r="Q8" s="134"/>
      <c r="R8" s="143">
        <v>150000</v>
      </c>
      <c r="T8" s="2" t="s">
        <v>38</v>
      </c>
      <c r="U8" s="4">
        <f>10000/32</f>
        <v>312.5</v>
      </c>
      <c r="V8" s="5">
        <v>1</v>
      </c>
      <c r="W8" s="4">
        <f t="shared" si="0"/>
        <v>312.5</v>
      </c>
    </row>
    <row r="9" spans="1:24" ht="15" thickBot="1" x14ac:dyDescent="0.35">
      <c r="B9" s="160"/>
      <c r="C9" s="182"/>
      <c r="D9" s="182"/>
      <c r="E9" s="182"/>
      <c r="F9" s="182"/>
      <c r="G9" s="182"/>
      <c r="H9" s="182"/>
      <c r="I9" s="182"/>
      <c r="J9" s="183">
        <f>SUM(J6:J8)</f>
        <v>105000</v>
      </c>
      <c r="K9" s="182"/>
      <c r="L9" s="182"/>
      <c r="M9" s="182"/>
      <c r="N9" s="182"/>
      <c r="O9" s="182"/>
      <c r="P9" s="182"/>
      <c r="Q9" s="182"/>
      <c r="R9" s="183">
        <f>SUM(R6:R8)</f>
        <v>150000</v>
      </c>
      <c r="T9" s="2" t="s">
        <v>24</v>
      </c>
      <c r="U9" s="4">
        <v>2000</v>
      </c>
      <c r="V9" s="5">
        <v>1</v>
      </c>
      <c r="W9" s="4">
        <f t="shared" si="0"/>
        <v>2000</v>
      </c>
    </row>
    <row r="10" spans="1:24" s="155" customFormat="1" x14ac:dyDescent="0.3">
      <c r="B10" s="162"/>
      <c r="C10" s="152"/>
      <c r="D10" s="152"/>
      <c r="E10" s="152"/>
      <c r="F10" s="152"/>
      <c r="G10" s="152"/>
      <c r="H10" s="152"/>
      <c r="I10" s="152"/>
      <c r="J10" s="187"/>
      <c r="K10" s="152"/>
      <c r="L10" s="152"/>
      <c r="M10" s="152"/>
      <c r="N10" s="152"/>
      <c r="O10" s="152"/>
      <c r="P10" s="152"/>
      <c r="Q10" s="152"/>
      <c r="R10" s="187"/>
      <c r="T10" s="156"/>
      <c r="U10" s="4"/>
      <c r="V10" s="158"/>
      <c r="W10" s="4"/>
    </row>
    <row r="11" spans="1:24" s="155" customFormat="1" ht="15" thickBot="1" x14ac:dyDescent="0.35">
      <c r="B11" s="182" t="s">
        <v>204</v>
      </c>
      <c r="C11" s="182"/>
      <c r="D11" s="182"/>
      <c r="E11" s="182"/>
      <c r="F11" s="182"/>
      <c r="G11" s="182"/>
      <c r="H11" s="182"/>
      <c r="I11" s="182"/>
      <c r="J11" s="183">
        <v>25000</v>
      </c>
      <c r="K11" s="182"/>
      <c r="L11" s="182"/>
      <c r="M11" s="182"/>
      <c r="N11" s="182"/>
      <c r="O11" s="182"/>
      <c r="P11" s="182"/>
      <c r="Q11" s="182"/>
      <c r="R11" s="183">
        <v>25000</v>
      </c>
      <c r="T11" s="156"/>
      <c r="U11" s="4"/>
      <c r="V11" s="158"/>
      <c r="W11" s="4"/>
    </row>
    <row r="12" spans="1:24" s="155" customFormat="1" x14ac:dyDescent="0.3">
      <c r="B12" s="162"/>
      <c r="C12" s="152"/>
      <c r="D12" s="152"/>
      <c r="E12" s="152"/>
      <c r="F12" s="152"/>
      <c r="G12" s="152"/>
      <c r="H12" s="152"/>
      <c r="I12" s="152"/>
      <c r="J12" s="187"/>
      <c r="K12" s="152"/>
      <c r="L12" s="152"/>
      <c r="M12" s="152"/>
      <c r="N12" s="152"/>
      <c r="O12" s="152"/>
      <c r="P12" s="152"/>
      <c r="Q12" s="152"/>
      <c r="R12" s="187"/>
      <c r="T12" s="156"/>
      <c r="U12" s="4"/>
      <c r="V12" s="158"/>
      <c r="W12" s="4"/>
    </row>
    <row r="13" spans="1:24" x14ac:dyDescent="0.3">
      <c r="A13" s="111"/>
      <c r="B13" s="10" t="s">
        <v>150</v>
      </c>
      <c r="C13" s="10"/>
      <c r="D13" s="10"/>
      <c r="E13" s="10"/>
      <c r="F13" s="10"/>
      <c r="G13" s="10"/>
      <c r="H13" s="10"/>
      <c r="I13" s="10"/>
      <c r="J13" s="144"/>
      <c r="K13" s="10"/>
      <c r="L13" s="10"/>
      <c r="M13" s="10"/>
      <c r="N13" s="10"/>
      <c r="O13" s="10"/>
      <c r="P13" s="10"/>
      <c r="Q13" s="10"/>
      <c r="R13" s="144"/>
      <c r="T13" s="2" t="s">
        <v>25</v>
      </c>
      <c r="U13" s="4">
        <v>15000</v>
      </c>
      <c r="V13" s="5">
        <v>0.1</v>
      </c>
      <c r="W13" s="4">
        <f t="shared" si="0"/>
        <v>1500</v>
      </c>
    </row>
    <row r="14" spans="1:24" x14ac:dyDescent="0.3">
      <c r="A14" s="111"/>
      <c r="B14" s="134" t="s">
        <v>151</v>
      </c>
      <c r="C14" s="1"/>
      <c r="J14" s="2"/>
      <c r="R14" s="2"/>
      <c r="T14" s="29"/>
      <c r="U14" s="1"/>
      <c r="V14" s="1"/>
      <c r="W14" s="33">
        <f>SUM(W2:W13)</f>
        <v>73312.5</v>
      </c>
    </row>
    <row r="15" spans="1:24" x14ac:dyDescent="0.3">
      <c r="A15" s="111"/>
      <c r="C15" s="1"/>
      <c r="J15" s="2"/>
      <c r="R15" s="2"/>
      <c r="T15" s="30" t="s">
        <v>35</v>
      </c>
      <c r="U15" s="1"/>
      <c r="V15" s="1">
        <v>20</v>
      </c>
      <c r="W15" s="85">
        <f>W14/V15</f>
        <v>3665.625</v>
      </c>
      <c r="X15" s="1" t="s">
        <v>109</v>
      </c>
    </row>
    <row r="16" spans="1:24" ht="15" thickBot="1" x14ac:dyDescent="0.35">
      <c r="A16" s="111"/>
      <c r="B16" s="16" t="s">
        <v>147</v>
      </c>
      <c r="C16" s="18">
        <v>15</v>
      </c>
      <c r="D16" s="16"/>
      <c r="E16" s="16">
        <v>2000</v>
      </c>
      <c r="F16" s="16"/>
      <c r="G16" s="142">
        <f>C16*E16</f>
        <v>30000</v>
      </c>
      <c r="H16" s="16"/>
      <c r="I16" s="16"/>
      <c r="J16" s="145">
        <f>G16</f>
        <v>30000</v>
      </c>
      <c r="K16" s="18">
        <v>15</v>
      </c>
      <c r="L16" s="16"/>
      <c r="M16" s="16">
        <v>2000</v>
      </c>
      <c r="N16" s="16"/>
      <c r="O16" s="142">
        <f>K16*M16</f>
        <v>30000</v>
      </c>
      <c r="P16" s="16"/>
      <c r="Q16" s="16"/>
      <c r="R16" s="145">
        <f>O16</f>
        <v>30000</v>
      </c>
      <c r="T16" s="29"/>
      <c r="U16" s="1"/>
      <c r="V16" s="1">
        <v>21</v>
      </c>
      <c r="W16" s="86">
        <f>W15/V16</f>
        <v>174.55357142857142</v>
      </c>
      <c r="X16" s="1" t="s">
        <v>110</v>
      </c>
    </row>
    <row r="17" spans="1:23" ht="15" thickBot="1" x14ac:dyDescent="0.35">
      <c r="A17" s="111"/>
      <c r="B17" s="16" t="s">
        <v>146</v>
      </c>
      <c r="C17" s="18">
        <v>15</v>
      </c>
      <c r="D17" s="16"/>
      <c r="E17" s="16">
        <v>1000</v>
      </c>
      <c r="F17" s="16"/>
      <c r="G17" s="142">
        <f>C17*E17</f>
        <v>15000</v>
      </c>
      <c r="H17" s="16"/>
      <c r="I17" s="16"/>
      <c r="J17" s="145">
        <f>G17</f>
        <v>15000</v>
      </c>
      <c r="K17" s="18">
        <v>35</v>
      </c>
      <c r="L17" s="16"/>
      <c r="M17" s="16">
        <v>1000</v>
      </c>
      <c r="N17" s="16"/>
      <c r="O17" s="142">
        <f>K17*M17</f>
        <v>35000</v>
      </c>
      <c r="P17" s="16"/>
      <c r="Q17" s="16"/>
      <c r="R17" s="145">
        <f>O17</f>
        <v>35000</v>
      </c>
      <c r="T17" s="31" t="s">
        <v>39</v>
      </c>
      <c r="W17" s="4">
        <f>U17*V17</f>
        <v>0</v>
      </c>
    </row>
    <row r="18" spans="1:23" x14ac:dyDescent="0.3">
      <c r="A18" s="111"/>
      <c r="B18" s="16"/>
      <c r="C18" s="18"/>
      <c r="D18" s="16"/>
      <c r="E18" s="16"/>
      <c r="F18" s="136"/>
      <c r="G18" s="18"/>
      <c r="H18" s="18"/>
      <c r="I18" s="18"/>
      <c r="J18" s="145"/>
      <c r="K18" s="18"/>
      <c r="L18" s="16"/>
      <c r="M18" s="16"/>
      <c r="N18" s="136"/>
      <c r="O18" s="18"/>
      <c r="P18" s="18"/>
      <c r="Q18" s="18"/>
      <c r="R18" s="145"/>
      <c r="T18" s="2" t="s">
        <v>29</v>
      </c>
      <c r="U18" s="4">
        <v>35000</v>
      </c>
      <c r="V18" s="5">
        <v>0.1</v>
      </c>
      <c r="W18" s="4">
        <f>U18*V18</f>
        <v>3500</v>
      </c>
    </row>
    <row r="19" spans="1:23" x14ac:dyDescent="0.3">
      <c r="A19" s="111"/>
      <c r="B19" s="1" t="s">
        <v>148</v>
      </c>
      <c r="C19" s="4">
        <v>300000</v>
      </c>
      <c r="D19" s="1">
        <v>240</v>
      </c>
      <c r="E19" s="1">
        <v>6</v>
      </c>
      <c r="F19" s="5">
        <f>E19/D19</f>
        <v>2.5000000000000001E-2</v>
      </c>
      <c r="G19" s="4">
        <f>C19/D19*E19</f>
        <v>7500</v>
      </c>
      <c r="H19" s="89">
        <f>E19*H4</f>
        <v>1047.3214285714284</v>
      </c>
      <c r="I19" s="4"/>
      <c r="J19" s="44">
        <f>G19+H19</f>
        <v>8547.3214285714275</v>
      </c>
      <c r="K19" s="4">
        <v>175000</v>
      </c>
      <c r="L19" s="1">
        <v>240</v>
      </c>
      <c r="M19" s="1">
        <v>6</v>
      </c>
      <c r="N19" s="5">
        <f>M19/L19</f>
        <v>2.5000000000000001E-2</v>
      </c>
      <c r="O19" s="4">
        <f>K19/L19*M19</f>
        <v>4375</v>
      </c>
      <c r="P19" s="89">
        <f>M19*P4</f>
        <v>1047.3214285714284</v>
      </c>
      <c r="Q19" s="4"/>
      <c r="R19" s="44">
        <f>O19+P19</f>
        <v>5422.3214285714284</v>
      </c>
      <c r="T19" s="2" t="s">
        <v>30</v>
      </c>
      <c r="U19" s="4">
        <v>20050</v>
      </c>
      <c r="V19" s="5">
        <v>0.15</v>
      </c>
      <c r="W19" s="4">
        <f t="shared" ref="W19:W25" si="1">U19*V19</f>
        <v>3007.5</v>
      </c>
    </row>
    <row r="20" spans="1:23" x14ac:dyDescent="0.3">
      <c r="A20" s="111"/>
      <c r="B20" s="6" t="s">
        <v>111</v>
      </c>
      <c r="C20" s="17"/>
      <c r="D20" s="6"/>
      <c r="E20" s="6"/>
      <c r="F20" s="6"/>
      <c r="G20" s="6"/>
      <c r="H20" s="92">
        <v>0.33</v>
      </c>
      <c r="I20" s="93">
        <f>G19*H20</f>
        <v>2475</v>
      </c>
      <c r="J20" s="44">
        <f>I20</f>
        <v>2475</v>
      </c>
      <c r="K20" s="17"/>
      <c r="L20" s="6"/>
      <c r="M20" s="6"/>
      <c r="N20" s="6"/>
      <c r="O20" s="6"/>
      <c r="P20" s="92">
        <v>0.5</v>
      </c>
      <c r="Q20" s="93">
        <f>O19*P20</f>
        <v>2187.5</v>
      </c>
      <c r="R20" s="44">
        <f>Q20</f>
        <v>2187.5</v>
      </c>
      <c r="T20" s="2" t="s">
        <v>31</v>
      </c>
      <c r="U20" s="4">
        <v>30000</v>
      </c>
      <c r="V20" s="5">
        <v>0.05</v>
      </c>
      <c r="W20" s="4">
        <f t="shared" si="1"/>
        <v>1500</v>
      </c>
    </row>
    <row r="21" spans="1:23" x14ac:dyDescent="0.3">
      <c r="A21" s="111"/>
      <c r="B21" s="6" t="s">
        <v>3</v>
      </c>
      <c r="C21" s="17"/>
      <c r="D21" s="6"/>
      <c r="E21" s="6"/>
      <c r="F21" s="6"/>
      <c r="G21" s="6"/>
      <c r="H21" s="6"/>
      <c r="I21" s="6"/>
      <c r="J21" s="95">
        <v>0</v>
      </c>
      <c r="K21" s="17"/>
      <c r="L21" s="6"/>
      <c r="M21" s="6"/>
      <c r="N21" s="6"/>
      <c r="O21" s="6"/>
      <c r="P21" s="6"/>
      <c r="Q21" s="6"/>
      <c r="R21" s="95">
        <f>(R19+15)*50%</f>
        <v>2718.6607142857142</v>
      </c>
      <c r="T21" s="2" t="s">
        <v>32</v>
      </c>
      <c r="U21" s="4">
        <v>35000</v>
      </c>
      <c r="V21" s="5">
        <v>0.05</v>
      </c>
      <c r="W21" s="4">
        <f t="shared" si="1"/>
        <v>1750</v>
      </c>
    </row>
    <row r="22" spans="1:23" x14ac:dyDescent="0.3">
      <c r="A22" s="111"/>
      <c r="B22" s="16"/>
      <c r="C22" s="18"/>
      <c r="D22" s="16"/>
      <c r="E22" s="16"/>
      <c r="F22" s="136"/>
      <c r="G22" s="18"/>
      <c r="H22" s="141"/>
      <c r="I22" s="18"/>
      <c r="J22" s="145"/>
      <c r="K22" s="18"/>
      <c r="L22" s="16"/>
      <c r="M22" s="16"/>
      <c r="N22" s="136"/>
      <c r="O22" s="18"/>
      <c r="P22" s="141"/>
      <c r="Q22" s="18"/>
      <c r="R22" s="145"/>
      <c r="T22" s="2" t="s">
        <v>33</v>
      </c>
      <c r="U22" s="4">
        <v>80000</v>
      </c>
      <c r="V22" s="5">
        <v>0.02</v>
      </c>
      <c r="W22" s="4">
        <f t="shared" si="1"/>
        <v>1600</v>
      </c>
    </row>
    <row r="23" spans="1:23" x14ac:dyDescent="0.3">
      <c r="A23" s="111"/>
      <c r="B23" s="1" t="s">
        <v>142</v>
      </c>
      <c r="C23" s="4">
        <v>600000</v>
      </c>
      <c r="D23" s="1">
        <v>240</v>
      </c>
      <c r="E23" s="1">
        <v>2</v>
      </c>
      <c r="F23" s="5">
        <f>E23/D23</f>
        <v>8.3333333333333332E-3</v>
      </c>
      <c r="G23" s="4">
        <f>C23/D23*E23</f>
        <v>5000</v>
      </c>
      <c r="H23" s="88">
        <f>E23*H4</f>
        <v>349.10714285714283</v>
      </c>
      <c r="I23" s="4"/>
      <c r="J23" s="44">
        <f>G23+H23</f>
        <v>5349.1071428571431</v>
      </c>
      <c r="K23" s="4">
        <v>600000</v>
      </c>
      <c r="L23" s="1">
        <v>240</v>
      </c>
      <c r="M23" s="1">
        <v>2</v>
      </c>
      <c r="N23" s="5">
        <f>M23/L23</f>
        <v>8.3333333333333332E-3</v>
      </c>
      <c r="O23" s="4">
        <f>K23/L23*M23</f>
        <v>5000</v>
      </c>
      <c r="P23" s="88">
        <f>M23*P4</f>
        <v>349.10714285714283</v>
      </c>
      <c r="Q23" s="4"/>
      <c r="R23" s="44">
        <f>O23+P23</f>
        <v>5349.1071428571431</v>
      </c>
      <c r="T23" s="2" t="s">
        <v>27</v>
      </c>
      <c r="U23" s="4">
        <v>80000</v>
      </c>
      <c r="V23" s="5">
        <v>0.01</v>
      </c>
      <c r="W23" s="4">
        <f t="shared" si="1"/>
        <v>800</v>
      </c>
    </row>
    <row r="24" spans="1:23" x14ac:dyDescent="0.3">
      <c r="A24" s="111"/>
      <c r="B24" s="6" t="s">
        <v>111</v>
      </c>
      <c r="C24" s="17"/>
      <c r="D24" s="6"/>
      <c r="E24" s="6"/>
      <c r="F24" s="6"/>
      <c r="G24" s="6"/>
      <c r="H24" s="92">
        <v>0.33</v>
      </c>
      <c r="I24" s="93">
        <f>G23*H24</f>
        <v>1650</v>
      </c>
      <c r="J24" s="44">
        <f>I24</f>
        <v>1650</v>
      </c>
      <c r="K24" s="17"/>
      <c r="L24" s="6"/>
      <c r="M24" s="6"/>
      <c r="N24" s="6"/>
      <c r="O24" s="6"/>
      <c r="P24" s="92">
        <v>0.5</v>
      </c>
      <c r="Q24" s="93">
        <f>O23*P24</f>
        <v>2500</v>
      </c>
      <c r="R24" s="44">
        <f>Q24</f>
        <v>2500</v>
      </c>
      <c r="T24" s="2" t="s">
        <v>28</v>
      </c>
      <c r="U24" s="4">
        <v>80000</v>
      </c>
      <c r="V24" s="5">
        <v>0.02</v>
      </c>
      <c r="W24" s="4">
        <f t="shared" si="1"/>
        <v>1600</v>
      </c>
    </row>
    <row r="25" spans="1:23" x14ac:dyDescent="0.3">
      <c r="A25" s="111"/>
      <c r="B25" s="6" t="s">
        <v>3</v>
      </c>
      <c r="C25" s="17"/>
      <c r="D25" s="6"/>
      <c r="E25" s="6"/>
      <c r="F25" s="6"/>
      <c r="G25" s="6"/>
      <c r="H25" s="6"/>
      <c r="I25" s="6"/>
      <c r="J25" s="95">
        <v>0</v>
      </c>
      <c r="K25" s="17"/>
      <c r="L25" s="6"/>
      <c r="M25" s="6"/>
      <c r="N25" s="6"/>
      <c r="O25" s="6"/>
      <c r="P25" s="6"/>
      <c r="Q25" s="6"/>
      <c r="R25" s="95">
        <f>(R23+15)*50%</f>
        <v>2682.0535714285716</v>
      </c>
      <c r="T25" s="2" t="s">
        <v>26</v>
      </c>
      <c r="V25" s="5">
        <v>1</v>
      </c>
      <c r="W25" s="4">
        <f t="shared" si="1"/>
        <v>0</v>
      </c>
    </row>
    <row r="26" spans="1:23" ht="15" thickBot="1" x14ac:dyDescent="0.35">
      <c r="A26" s="111"/>
      <c r="B26" s="184"/>
      <c r="C26" s="185"/>
      <c r="D26" s="184"/>
      <c r="E26" s="184"/>
      <c r="F26" s="184"/>
      <c r="G26" s="184"/>
      <c r="H26" s="184"/>
      <c r="I26" s="184"/>
      <c r="J26" s="186">
        <f>SUM(J16:J25)</f>
        <v>63021.428571428572</v>
      </c>
      <c r="K26" s="185"/>
      <c r="L26" s="184"/>
      <c r="M26" s="184"/>
      <c r="N26" s="184"/>
      <c r="O26" s="184"/>
      <c r="P26" s="184"/>
      <c r="Q26" s="184"/>
      <c r="R26" s="186">
        <f>SUM(R14:R25)</f>
        <v>85859.642857142855</v>
      </c>
      <c r="V26" s="24"/>
      <c r="W26" s="25">
        <f>SUM(W3:W23)</f>
        <v>112622.67857142857</v>
      </c>
    </row>
    <row r="27" spans="1:23" ht="15" thickBot="1" x14ac:dyDescent="0.35">
      <c r="A27" s="111"/>
      <c r="B27" s="137"/>
      <c r="C27" s="138"/>
      <c r="D27" s="137"/>
      <c r="E27" s="137"/>
      <c r="F27" s="137"/>
      <c r="G27" s="137"/>
      <c r="H27" s="139"/>
      <c r="I27" s="138"/>
      <c r="J27" s="18"/>
      <c r="K27" s="138"/>
      <c r="L27" s="137"/>
      <c r="M27" s="137"/>
      <c r="N27" s="137"/>
      <c r="O27" s="137"/>
      <c r="P27" s="139"/>
      <c r="Q27" s="138"/>
      <c r="R27" s="18"/>
      <c r="T27" s="26" t="s">
        <v>34</v>
      </c>
      <c r="U27" s="27"/>
      <c r="V27" s="28">
        <v>0.2</v>
      </c>
      <c r="W27" s="34">
        <f>W26/15</f>
        <v>7508.1785714285706</v>
      </c>
    </row>
    <row r="28" spans="1:23" ht="15" thickTop="1" x14ac:dyDescent="0.3">
      <c r="A28" s="111"/>
      <c r="B28" s="161" t="s">
        <v>268</v>
      </c>
      <c r="C28" s="161"/>
      <c r="D28" s="161"/>
      <c r="E28" s="161"/>
      <c r="F28" s="161"/>
      <c r="G28" s="161"/>
      <c r="H28" s="161"/>
      <c r="I28" s="161"/>
      <c r="J28" s="178"/>
      <c r="K28" s="161"/>
      <c r="L28" s="161"/>
      <c r="M28" s="161"/>
      <c r="N28" s="161"/>
      <c r="O28" s="161"/>
      <c r="P28" s="161"/>
      <c r="Q28" s="161"/>
      <c r="R28" s="178"/>
    </row>
    <row r="29" spans="1:23" x14ac:dyDescent="0.3">
      <c r="A29" s="111"/>
      <c r="B29" s="175" t="s">
        <v>151</v>
      </c>
      <c r="C29" s="155"/>
      <c r="D29" s="155"/>
      <c r="E29" s="155"/>
      <c r="F29" s="155"/>
      <c r="G29" s="155"/>
      <c r="H29" s="155"/>
      <c r="I29" s="155"/>
      <c r="J29" s="156"/>
      <c r="K29" s="155"/>
      <c r="L29" s="155"/>
      <c r="M29" s="155"/>
      <c r="N29" s="155"/>
      <c r="O29" s="155"/>
      <c r="P29" s="155"/>
      <c r="Q29" s="155"/>
      <c r="R29" s="156"/>
    </row>
    <row r="30" spans="1:23" x14ac:dyDescent="0.3">
      <c r="A30" s="111"/>
      <c r="B30" s="155"/>
      <c r="C30" s="155"/>
      <c r="D30" s="155"/>
      <c r="E30" s="155"/>
      <c r="F30" s="155"/>
      <c r="G30" s="155"/>
      <c r="H30" s="155"/>
      <c r="I30" s="155"/>
      <c r="J30" s="156"/>
      <c r="K30" s="155"/>
      <c r="L30" s="155"/>
      <c r="M30" s="155"/>
      <c r="N30" s="155"/>
      <c r="O30" s="155"/>
      <c r="P30" s="155"/>
      <c r="Q30" s="155"/>
      <c r="R30" s="156"/>
    </row>
    <row r="31" spans="1:23" x14ac:dyDescent="0.3">
      <c r="A31" s="111"/>
      <c r="B31" s="163" t="s">
        <v>269</v>
      </c>
      <c r="C31" s="18">
        <v>30</v>
      </c>
      <c r="D31" s="163"/>
      <c r="E31" s="163">
        <v>2000</v>
      </c>
      <c r="F31" s="163"/>
      <c r="G31" s="177">
        <f>C31*E31</f>
        <v>60000</v>
      </c>
      <c r="H31" s="163"/>
      <c r="I31" s="163"/>
      <c r="J31" s="145">
        <f>G31</f>
        <v>60000</v>
      </c>
      <c r="K31" s="18">
        <v>30</v>
      </c>
      <c r="L31" s="163"/>
      <c r="M31" s="163">
        <v>2000</v>
      </c>
      <c r="N31" s="163"/>
      <c r="O31" s="177">
        <f>K31*M31</f>
        <v>60000</v>
      </c>
      <c r="P31" s="163"/>
      <c r="Q31" s="163"/>
      <c r="R31" s="145">
        <f>O31</f>
        <v>60000</v>
      </c>
    </row>
    <row r="32" spans="1:23" x14ac:dyDescent="0.3">
      <c r="A32" s="111"/>
      <c r="B32" s="163" t="s">
        <v>144</v>
      </c>
      <c r="C32" s="18">
        <v>15</v>
      </c>
      <c r="D32" s="163"/>
      <c r="E32" s="163">
        <v>2000</v>
      </c>
      <c r="F32" s="163"/>
      <c r="G32" s="177">
        <f>C32*E32</f>
        <v>30000</v>
      </c>
      <c r="H32" s="163"/>
      <c r="I32" s="163"/>
      <c r="J32" s="145">
        <f>G32</f>
        <v>30000</v>
      </c>
      <c r="K32" s="18">
        <v>35</v>
      </c>
      <c r="L32" s="163"/>
      <c r="M32" s="163">
        <v>2000</v>
      </c>
      <c r="N32" s="163"/>
      <c r="O32" s="177">
        <f>K32*M32</f>
        <v>70000</v>
      </c>
      <c r="P32" s="163"/>
      <c r="Q32" s="163"/>
      <c r="R32" s="145">
        <f>O32</f>
        <v>70000</v>
      </c>
    </row>
    <row r="33" spans="1:18" x14ac:dyDescent="0.3">
      <c r="A33" s="111"/>
      <c r="B33" s="163"/>
      <c r="C33" s="18"/>
      <c r="D33" s="163"/>
      <c r="E33" s="163"/>
      <c r="F33" s="176"/>
      <c r="G33" s="18"/>
      <c r="H33" s="18"/>
      <c r="I33" s="18"/>
      <c r="J33" s="145"/>
      <c r="K33" s="18"/>
      <c r="L33" s="163"/>
      <c r="M33" s="163"/>
      <c r="N33" s="176"/>
      <c r="O33" s="18"/>
      <c r="P33" s="18"/>
      <c r="Q33" s="18"/>
      <c r="R33" s="145"/>
    </row>
    <row r="34" spans="1:18" x14ac:dyDescent="0.3">
      <c r="A34" s="111"/>
      <c r="B34" s="155" t="s">
        <v>148</v>
      </c>
      <c r="C34" s="4">
        <v>300000</v>
      </c>
      <c r="D34" s="155">
        <v>240</v>
      </c>
      <c r="E34" s="155">
        <v>6</v>
      </c>
      <c r="F34" s="158">
        <f>E34/D34</f>
        <v>2.5000000000000001E-2</v>
      </c>
      <c r="G34" s="4">
        <f>C34/D34*E34</f>
        <v>7500</v>
      </c>
      <c r="H34" s="89">
        <f>E34*H19</f>
        <v>6283.9285714285706</v>
      </c>
      <c r="I34" s="4"/>
      <c r="J34" s="44">
        <f>G34+H34</f>
        <v>13783.928571428571</v>
      </c>
      <c r="K34" s="4">
        <v>175000</v>
      </c>
      <c r="L34" s="155">
        <v>240</v>
      </c>
      <c r="M34" s="155">
        <v>6</v>
      </c>
      <c r="N34" s="158">
        <f>M34/L34</f>
        <v>2.5000000000000001E-2</v>
      </c>
      <c r="O34" s="4">
        <f>K34/L34*M34</f>
        <v>4375</v>
      </c>
      <c r="P34" s="89">
        <f>M34*P19</f>
        <v>6283.9285714285706</v>
      </c>
      <c r="Q34" s="4"/>
      <c r="R34" s="44">
        <f>O34+P34</f>
        <v>10658.928571428571</v>
      </c>
    </row>
    <row r="35" spans="1:18" x14ac:dyDescent="0.3">
      <c r="A35" s="111"/>
      <c r="B35" s="159" t="s">
        <v>111</v>
      </c>
      <c r="C35" s="17"/>
      <c r="D35" s="159"/>
      <c r="E35" s="159"/>
      <c r="F35" s="159"/>
      <c r="G35" s="159"/>
      <c r="H35" s="170">
        <v>0.33</v>
      </c>
      <c r="I35" s="93">
        <f>G34*H35</f>
        <v>2475</v>
      </c>
      <c r="J35" s="44">
        <f>I35</f>
        <v>2475</v>
      </c>
      <c r="K35" s="17"/>
      <c r="L35" s="159"/>
      <c r="M35" s="159"/>
      <c r="N35" s="159"/>
      <c r="O35" s="159"/>
      <c r="P35" s="170">
        <v>0.5</v>
      </c>
      <c r="Q35" s="93">
        <f>O34*P35</f>
        <v>2187.5</v>
      </c>
      <c r="R35" s="44">
        <f>Q35</f>
        <v>2187.5</v>
      </c>
    </row>
    <row r="36" spans="1:18" x14ac:dyDescent="0.3">
      <c r="A36" s="111"/>
      <c r="B36" s="159" t="s">
        <v>3</v>
      </c>
      <c r="C36" s="17"/>
      <c r="D36" s="159"/>
      <c r="E36" s="159"/>
      <c r="F36" s="159"/>
      <c r="G36" s="159"/>
      <c r="H36" s="159"/>
      <c r="I36" s="159"/>
      <c r="J36" s="95">
        <v>0</v>
      </c>
      <c r="K36" s="17"/>
      <c r="L36" s="159"/>
      <c r="M36" s="159"/>
      <c r="N36" s="159"/>
      <c r="O36" s="159"/>
      <c r="P36" s="159"/>
      <c r="Q36" s="159"/>
      <c r="R36" s="95">
        <f>(R34+15)*50%</f>
        <v>5336.9642857142853</v>
      </c>
    </row>
    <row r="37" spans="1:18" x14ac:dyDescent="0.3">
      <c r="A37" s="111"/>
      <c r="B37" s="163"/>
      <c r="C37" s="18"/>
      <c r="D37" s="163"/>
      <c r="E37" s="163"/>
      <c r="F37" s="176"/>
      <c r="G37" s="18"/>
      <c r="H37" s="141"/>
      <c r="I37" s="18"/>
      <c r="J37" s="145"/>
      <c r="K37" s="18"/>
      <c r="L37" s="163"/>
      <c r="M37" s="163"/>
      <c r="N37" s="176"/>
      <c r="O37" s="18"/>
      <c r="P37" s="141"/>
      <c r="Q37" s="18"/>
      <c r="R37" s="145"/>
    </row>
    <row r="38" spans="1:18" x14ac:dyDescent="0.3">
      <c r="A38" s="111"/>
      <c r="B38" s="155" t="s">
        <v>142</v>
      </c>
      <c r="C38" s="4">
        <v>600000</v>
      </c>
      <c r="D38" s="155">
        <v>240</v>
      </c>
      <c r="E38" s="155">
        <v>2</v>
      </c>
      <c r="F38" s="158">
        <f>E38/D38</f>
        <v>8.3333333333333332E-3</v>
      </c>
      <c r="G38" s="4">
        <f>C38/D38*E38</f>
        <v>5000</v>
      </c>
      <c r="H38" s="88">
        <f>E38*H19</f>
        <v>2094.6428571428569</v>
      </c>
      <c r="I38" s="4"/>
      <c r="J38" s="44">
        <f>G38+H38</f>
        <v>7094.6428571428569</v>
      </c>
      <c r="K38" s="4">
        <v>600000</v>
      </c>
      <c r="L38" s="155">
        <v>240</v>
      </c>
      <c r="M38" s="155">
        <v>2</v>
      </c>
      <c r="N38" s="158">
        <f>M38/L38</f>
        <v>8.3333333333333332E-3</v>
      </c>
      <c r="O38" s="4">
        <f>K38/L38*M38</f>
        <v>5000</v>
      </c>
      <c r="P38" s="88">
        <f>M38*P19</f>
        <v>2094.6428571428569</v>
      </c>
      <c r="Q38" s="4"/>
      <c r="R38" s="44">
        <f>O38+P38</f>
        <v>7094.6428571428569</v>
      </c>
    </row>
    <row r="39" spans="1:18" x14ac:dyDescent="0.3">
      <c r="A39" s="111"/>
      <c r="B39" s="159" t="s">
        <v>111</v>
      </c>
      <c r="C39" s="17"/>
      <c r="D39" s="159"/>
      <c r="E39" s="159"/>
      <c r="F39" s="159"/>
      <c r="G39" s="159"/>
      <c r="H39" s="170">
        <v>0.33</v>
      </c>
      <c r="I39" s="93">
        <f>G38*H39</f>
        <v>1650</v>
      </c>
      <c r="J39" s="44">
        <f>I39</f>
        <v>1650</v>
      </c>
      <c r="K39" s="17"/>
      <c r="L39" s="159"/>
      <c r="M39" s="159"/>
      <c r="N39" s="159"/>
      <c r="O39" s="159"/>
      <c r="P39" s="170">
        <v>0.5</v>
      </c>
      <c r="Q39" s="93">
        <f>O38*P39</f>
        <v>2500</v>
      </c>
      <c r="R39" s="44">
        <f>Q39</f>
        <v>2500</v>
      </c>
    </row>
    <row r="40" spans="1:18" x14ac:dyDescent="0.3">
      <c r="A40" s="111"/>
      <c r="B40" s="159" t="s">
        <v>3</v>
      </c>
      <c r="C40" s="17"/>
      <c r="D40" s="159"/>
      <c r="E40" s="159"/>
      <c r="F40" s="159"/>
      <c r="G40" s="159"/>
      <c r="H40" s="159"/>
      <c r="I40" s="159"/>
      <c r="J40" s="95">
        <v>0</v>
      </c>
      <c r="K40" s="17"/>
      <c r="L40" s="159"/>
      <c r="M40" s="159"/>
      <c r="N40" s="159"/>
      <c r="O40" s="159"/>
      <c r="P40" s="159"/>
      <c r="Q40" s="159"/>
      <c r="R40" s="95">
        <f>(R38+15)*50%</f>
        <v>3554.8214285714284</v>
      </c>
    </row>
    <row r="41" spans="1:18" ht="15" thickBot="1" x14ac:dyDescent="0.35">
      <c r="A41" s="111"/>
      <c r="B41" s="184"/>
      <c r="C41" s="185"/>
      <c r="D41" s="184"/>
      <c r="E41" s="184"/>
      <c r="F41" s="184"/>
      <c r="G41" s="184"/>
      <c r="H41" s="184"/>
      <c r="I41" s="184"/>
      <c r="J41" s="186">
        <f>SUM(J31:J40)</f>
        <v>115003.57142857142</v>
      </c>
      <c r="K41" s="185"/>
      <c r="L41" s="184"/>
      <c r="M41" s="184"/>
      <c r="N41" s="184"/>
      <c r="O41" s="184"/>
      <c r="P41" s="184"/>
      <c r="Q41" s="184"/>
      <c r="R41" s="186">
        <f>SUM(R29:R40)</f>
        <v>161332.85714285716</v>
      </c>
    </row>
    <row r="42" spans="1:18" x14ac:dyDescent="0.3">
      <c r="A42" s="111"/>
      <c r="B42" s="111"/>
      <c r="C42" s="112"/>
      <c r="D42" s="111"/>
      <c r="E42" s="111"/>
      <c r="F42" s="113"/>
      <c r="G42" s="112"/>
      <c r="H42" s="118"/>
      <c r="I42" s="112"/>
      <c r="J42" s="112"/>
      <c r="K42" s="112"/>
      <c r="L42" s="111"/>
      <c r="M42" s="111"/>
      <c r="N42" s="113"/>
      <c r="O42" s="112"/>
      <c r="P42" s="118"/>
      <c r="Q42" s="112"/>
      <c r="R42" s="112"/>
    </row>
    <row r="43" spans="1:18" x14ac:dyDescent="0.3">
      <c r="A43" s="111"/>
      <c r="B43" s="114"/>
      <c r="C43" s="115"/>
      <c r="D43" s="114"/>
      <c r="E43" s="114"/>
      <c r="F43" s="114"/>
      <c r="G43" s="114"/>
      <c r="H43" s="116"/>
      <c r="I43" s="115"/>
      <c r="J43" s="112"/>
      <c r="K43" s="115"/>
      <c r="L43" s="114"/>
      <c r="M43" s="114"/>
      <c r="N43" s="114"/>
      <c r="O43" s="114"/>
      <c r="P43" s="116"/>
      <c r="Q43" s="115"/>
      <c r="R43" s="112"/>
    </row>
    <row r="44" spans="1:18" x14ac:dyDescent="0.3">
      <c r="A44" s="111"/>
      <c r="B44" s="114"/>
      <c r="C44" s="115"/>
      <c r="D44" s="114"/>
      <c r="E44" s="114"/>
      <c r="F44" s="114"/>
      <c r="G44" s="114"/>
      <c r="H44" s="114"/>
      <c r="I44" s="114"/>
      <c r="J44" s="117"/>
      <c r="K44" s="115"/>
      <c r="L44" s="114"/>
      <c r="M44" s="114"/>
      <c r="N44" s="114"/>
      <c r="O44" s="114"/>
      <c r="P44" s="114"/>
      <c r="Q44" s="114"/>
      <c r="R44" s="117"/>
    </row>
    <row r="45" spans="1:18" x14ac:dyDescent="0.3">
      <c r="A45" s="111"/>
      <c r="B45" s="111"/>
      <c r="C45" s="112"/>
      <c r="D45" s="111"/>
      <c r="E45" s="111"/>
      <c r="F45" s="111"/>
      <c r="G45" s="111"/>
      <c r="H45" s="111"/>
      <c r="I45" s="111"/>
      <c r="J45" s="112"/>
      <c r="K45" s="111"/>
      <c r="L45" s="111"/>
      <c r="M45" s="111"/>
      <c r="N45" s="111"/>
      <c r="O45" s="111"/>
      <c r="P45" s="111"/>
      <c r="Q45" s="111"/>
      <c r="R45" s="112"/>
    </row>
    <row r="46" spans="1:18" x14ac:dyDescent="0.3">
      <c r="A46" s="111"/>
      <c r="B46" s="111"/>
      <c r="C46" s="112"/>
      <c r="D46" s="111"/>
      <c r="E46" s="111"/>
      <c r="F46" s="113"/>
      <c r="G46" s="112"/>
      <c r="H46" s="119"/>
      <c r="I46" s="112"/>
      <c r="J46" s="112"/>
      <c r="K46" s="112"/>
      <c r="L46" s="111"/>
      <c r="M46" s="111"/>
      <c r="N46" s="113"/>
      <c r="O46" s="112"/>
      <c r="P46" s="119"/>
      <c r="Q46" s="112"/>
      <c r="R46" s="112"/>
    </row>
    <row r="47" spans="1:18" x14ac:dyDescent="0.3">
      <c r="A47" s="111"/>
      <c r="B47" s="114"/>
      <c r="C47" s="115"/>
      <c r="D47" s="114"/>
      <c r="E47" s="114"/>
      <c r="F47" s="114"/>
      <c r="G47" s="114"/>
      <c r="H47" s="116"/>
      <c r="I47" s="115"/>
      <c r="J47" s="112"/>
      <c r="K47" s="115"/>
      <c r="L47" s="114"/>
      <c r="M47" s="114"/>
      <c r="N47" s="114"/>
      <c r="O47" s="114"/>
      <c r="P47" s="116"/>
      <c r="Q47" s="115"/>
      <c r="R47" s="112"/>
    </row>
    <row r="48" spans="1:18" x14ac:dyDescent="0.3">
      <c r="A48" s="111"/>
      <c r="B48" s="114"/>
      <c r="C48" s="115"/>
      <c r="D48" s="114"/>
      <c r="E48" s="114"/>
      <c r="F48" s="114"/>
      <c r="G48" s="114"/>
      <c r="H48" s="114"/>
      <c r="I48" s="114"/>
      <c r="J48" s="117"/>
      <c r="K48" s="115"/>
      <c r="L48" s="114"/>
      <c r="M48" s="114"/>
      <c r="N48" s="114"/>
      <c r="O48" s="114"/>
      <c r="P48" s="114"/>
      <c r="Q48" s="114"/>
      <c r="R48" s="117"/>
    </row>
    <row r="49" spans="1:18" x14ac:dyDescent="0.3">
      <c r="A49" s="111"/>
      <c r="B49" s="111"/>
      <c r="C49" s="112"/>
      <c r="D49" s="111"/>
      <c r="E49" s="111"/>
      <c r="F49" s="111"/>
      <c r="G49" s="111"/>
      <c r="H49" s="111"/>
      <c r="I49" s="111"/>
      <c r="J49" s="112"/>
      <c r="K49" s="111"/>
      <c r="L49" s="111"/>
      <c r="M49" s="111"/>
      <c r="N49" s="111"/>
      <c r="O49" s="111"/>
      <c r="P49" s="111"/>
      <c r="Q49" s="111"/>
      <c r="R49" s="112"/>
    </row>
    <row r="50" spans="1:18" x14ac:dyDescent="0.3">
      <c r="A50" s="111"/>
      <c r="B50" s="111"/>
      <c r="C50" s="112"/>
      <c r="D50" s="111"/>
      <c r="E50" s="111"/>
      <c r="F50" s="113"/>
      <c r="G50" s="112"/>
      <c r="H50" s="119"/>
      <c r="I50" s="112"/>
      <c r="J50" s="112"/>
      <c r="K50" s="112"/>
      <c r="L50" s="111"/>
      <c r="M50" s="111"/>
      <c r="N50" s="113"/>
      <c r="O50" s="112"/>
      <c r="P50" s="118"/>
      <c r="Q50" s="112"/>
      <c r="R50" s="112"/>
    </row>
    <row r="51" spans="1:18" x14ac:dyDescent="0.3">
      <c r="A51" s="111"/>
      <c r="B51" s="114"/>
      <c r="C51" s="115"/>
      <c r="D51" s="114"/>
      <c r="E51" s="114"/>
      <c r="F51" s="114"/>
      <c r="G51" s="114"/>
      <c r="H51" s="116"/>
      <c r="I51" s="115"/>
      <c r="J51" s="112"/>
      <c r="K51" s="115"/>
      <c r="L51" s="114"/>
      <c r="M51" s="114"/>
      <c r="N51" s="114"/>
      <c r="O51" s="114"/>
      <c r="P51" s="116"/>
      <c r="Q51" s="115"/>
      <c r="R51" s="112"/>
    </row>
    <row r="52" spans="1:18" x14ac:dyDescent="0.3">
      <c r="A52" s="111"/>
      <c r="B52" s="114"/>
      <c r="C52" s="115"/>
      <c r="D52" s="114"/>
      <c r="E52" s="114"/>
      <c r="F52" s="114"/>
      <c r="G52" s="114"/>
      <c r="H52" s="114"/>
      <c r="I52" s="114"/>
      <c r="J52" s="117"/>
      <c r="K52" s="115"/>
      <c r="L52" s="114"/>
      <c r="M52" s="114"/>
      <c r="N52" s="114"/>
      <c r="O52" s="114"/>
      <c r="P52" s="114"/>
      <c r="Q52" s="114"/>
      <c r="R52" s="117"/>
    </row>
    <row r="53" spans="1:18" x14ac:dyDescent="0.3">
      <c r="A53" s="111"/>
      <c r="B53" s="111"/>
      <c r="C53" s="112"/>
      <c r="D53" s="111"/>
      <c r="E53" s="111"/>
      <c r="F53" s="111"/>
      <c r="G53" s="111"/>
      <c r="H53" s="111"/>
      <c r="I53" s="111"/>
      <c r="J53" s="112"/>
      <c r="K53" s="111"/>
      <c r="L53" s="111"/>
      <c r="M53" s="111"/>
      <c r="N53" s="111"/>
      <c r="O53" s="111"/>
      <c r="P53" s="111"/>
      <c r="Q53" s="111"/>
      <c r="R53" s="112"/>
    </row>
    <row r="54" spans="1:18" x14ac:dyDescent="0.3">
      <c r="A54" s="111"/>
      <c r="B54" s="111"/>
      <c r="C54" s="112"/>
      <c r="D54" s="111"/>
      <c r="E54" s="111"/>
      <c r="F54" s="113"/>
      <c r="G54" s="112"/>
      <c r="H54" s="119"/>
      <c r="I54" s="112"/>
      <c r="J54" s="112"/>
      <c r="K54" s="112"/>
      <c r="L54" s="111"/>
      <c r="M54" s="111"/>
      <c r="N54" s="113"/>
      <c r="O54" s="112"/>
      <c r="P54" s="119"/>
      <c r="Q54" s="112"/>
      <c r="R54" s="112"/>
    </row>
    <row r="55" spans="1:18" x14ac:dyDescent="0.3">
      <c r="A55" s="111"/>
      <c r="B55" s="114"/>
      <c r="C55" s="115"/>
      <c r="D55" s="114"/>
      <c r="E55" s="114"/>
      <c r="F55" s="114"/>
      <c r="G55" s="114"/>
      <c r="H55" s="116"/>
      <c r="I55" s="115"/>
      <c r="J55" s="112"/>
      <c r="K55" s="115"/>
      <c r="L55" s="114"/>
      <c r="M55" s="114"/>
      <c r="N55" s="114"/>
      <c r="O55" s="114"/>
      <c r="P55" s="116"/>
      <c r="Q55" s="115"/>
      <c r="R55" s="112"/>
    </row>
    <row r="56" spans="1:18" x14ac:dyDescent="0.3">
      <c r="A56" s="111"/>
      <c r="B56" s="114"/>
      <c r="C56" s="115"/>
      <c r="D56" s="114"/>
      <c r="E56" s="114"/>
      <c r="F56" s="114"/>
      <c r="G56" s="114"/>
      <c r="H56" s="114"/>
      <c r="I56" s="114"/>
      <c r="J56" s="117"/>
      <c r="K56" s="115"/>
      <c r="L56" s="114"/>
      <c r="M56" s="114"/>
      <c r="N56" s="114"/>
      <c r="O56" s="114"/>
      <c r="P56" s="114"/>
      <c r="Q56" s="114"/>
      <c r="R56" s="117"/>
    </row>
    <row r="57" spans="1:18" x14ac:dyDescent="0.3">
      <c r="A57" s="111"/>
      <c r="B57" s="111"/>
      <c r="C57" s="112"/>
      <c r="D57" s="111"/>
      <c r="E57" s="111"/>
      <c r="F57" s="111"/>
      <c r="G57" s="111"/>
      <c r="H57" s="111"/>
      <c r="I57" s="111"/>
      <c r="J57" s="112"/>
      <c r="K57" s="111"/>
      <c r="L57" s="111"/>
      <c r="M57" s="111"/>
      <c r="N57" s="111"/>
      <c r="O57" s="111"/>
      <c r="P57" s="111"/>
      <c r="Q57" s="111"/>
      <c r="R57" s="112"/>
    </row>
    <row r="58" spans="1:18" x14ac:dyDescent="0.3">
      <c r="A58" s="111"/>
      <c r="B58" s="111"/>
      <c r="C58" s="112"/>
      <c r="D58" s="111"/>
      <c r="E58" s="111"/>
      <c r="F58" s="113"/>
      <c r="G58" s="112"/>
      <c r="H58" s="119"/>
      <c r="I58" s="112"/>
      <c r="J58" s="112"/>
      <c r="K58" s="112"/>
      <c r="L58" s="111"/>
      <c r="M58" s="111"/>
      <c r="N58" s="113"/>
      <c r="O58" s="112"/>
      <c r="P58" s="119"/>
      <c r="Q58" s="112"/>
      <c r="R58" s="112"/>
    </row>
    <row r="59" spans="1:18" x14ac:dyDescent="0.3">
      <c r="A59" s="111"/>
      <c r="B59" s="114"/>
      <c r="C59" s="115"/>
      <c r="D59" s="114"/>
      <c r="E59" s="114"/>
      <c r="F59" s="114"/>
      <c r="G59" s="114"/>
      <c r="H59" s="116"/>
      <c r="I59" s="115"/>
      <c r="J59" s="112"/>
      <c r="K59" s="115"/>
      <c r="L59" s="114"/>
      <c r="M59" s="114"/>
      <c r="N59" s="114"/>
      <c r="O59" s="114"/>
      <c r="P59" s="116"/>
      <c r="Q59" s="115"/>
      <c r="R59" s="112"/>
    </row>
    <row r="60" spans="1:18" x14ac:dyDescent="0.3">
      <c r="A60" s="111"/>
      <c r="B60" s="114"/>
      <c r="C60" s="115"/>
      <c r="D60" s="114"/>
      <c r="E60" s="114"/>
      <c r="F60" s="114"/>
      <c r="G60" s="114"/>
      <c r="H60" s="114"/>
      <c r="I60" s="114"/>
      <c r="J60" s="117"/>
      <c r="K60" s="115"/>
      <c r="L60" s="114"/>
      <c r="M60" s="114"/>
      <c r="N60" s="114"/>
      <c r="O60" s="114"/>
      <c r="P60" s="114"/>
      <c r="Q60" s="114"/>
      <c r="R60" s="117"/>
    </row>
    <row r="61" spans="1:18" x14ac:dyDescent="0.3">
      <c r="A61" s="111"/>
      <c r="B61" s="111"/>
      <c r="C61" s="112"/>
      <c r="D61" s="111"/>
      <c r="E61" s="111"/>
      <c r="F61" s="111"/>
      <c r="G61" s="111"/>
      <c r="H61" s="111"/>
      <c r="I61" s="111"/>
      <c r="J61" s="112"/>
      <c r="K61" s="111"/>
      <c r="L61" s="111"/>
      <c r="M61" s="111"/>
      <c r="N61" s="111"/>
      <c r="O61" s="111"/>
      <c r="P61" s="111"/>
      <c r="Q61" s="111"/>
      <c r="R61" s="112"/>
    </row>
    <row r="62" spans="1:18" x14ac:dyDescent="0.3">
      <c r="A62" s="111"/>
      <c r="B62" s="111"/>
      <c r="C62" s="112"/>
      <c r="D62" s="111"/>
      <c r="E62" s="111"/>
      <c r="F62" s="113"/>
      <c r="G62" s="112"/>
      <c r="H62" s="119"/>
      <c r="I62" s="112"/>
      <c r="J62" s="112"/>
      <c r="K62" s="112"/>
      <c r="L62" s="111"/>
      <c r="M62" s="111"/>
      <c r="N62" s="113"/>
      <c r="O62" s="112"/>
      <c r="P62" s="119"/>
      <c r="Q62" s="112"/>
      <c r="R62" s="112"/>
    </row>
    <row r="63" spans="1:18" x14ac:dyDescent="0.3">
      <c r="A63" s="111"/>
      <c r="B63" s="114"/>
      <c r="C63" s="115"/>
      <c r="D63" s="114"/>
      <c r="E63" s="114"/>
      <c r="F63" s="114"/>
      <c r="G63" s="114"/>
      <c r="H63" s="116"/>
      <c r="I63" s="115"/>
      <c r="J63" s="112"/>
      <c r="K63" s="115"/>
      <c r="L63" s="114"/>
      <c r="M63" s="114"/>
      <c r="N63" s="114"/>
      <c r="O63" s="114"/>
      <c r="P63" s="116"/>
      <c r="Q63" s="115"/>
      <c r="R63" s="112"/>
    </row>
    <row r="64" spans="1:18" x14ac:dyDescent="0.3">
      <c r="A64" s="111"/>
      <c r="B64" s="114"/>
      <c r="C64" s="115"/>
      <c r="D64" s="114"/>
      <c r="E64" s="114"/>
      <c r="F64" s="114"/>
      <c r="G64" s="114"/>
      <c r="H64" s="114"/>
      <c r="I64" s="114"/>
      <c r="J64" s="117"/>
      <c r="K64" s="115"/>
      <c r="L64" s="114"/>
      <c r="M64" s="114"/>
      <c r="N64" s="114"/>
      <c r="O64" s="114"/>
      <c r="P64" s="114"/>
      <c r="Q64" s="114"/>
      <c r="R64" s="117"/>
    </row>
    <row r="65" spans="1:18" x14ac:dyDescent="0.3">
      <c r="A65" s="111"/>
      <c r="B65" s="111"/>
      <c r="C65" s="112"/>
      <c r="D65" s="111"/>
      <c r="E65" s="111"/>
      <c r="F65" s="111"/>
      <c r="G65" s="111"/>
      <c r="H65" s="111"/>
      <c r="I65" s="111"/>
      <c r="J65" s="112"/>
      <c r="K65" s="111"/>
      <c r="L65" s="111"/>
      <c r="M65" s="111"/>
      <c r="N65" s="111"/>
      <c r="O65" s="111"/>
      <c r="P65" s="111"/>
      <c r="Q65" s="111"/>
      <c r="R65" s="112"/>
    </row>
    <row r="66" spans="1:18" x14ac:dyDescent="0.3">
      <c r="A66" s="111"/>
      <c r="B66" s="111"/>
      <c r="C66" s="112"/>
      <c r="D66" s="111"/>
      <c r="E66" s="111"/>
      <c r="F66" s="113"/>
      <c r="G66" s="112"/>
      <c r="H66" s="118"/>
      <c r="I66" s="112"/>
      <c r="J66" s="112"/>
      <c r="K66" s="112"/>
      <c r="L66" s="111"/>
      <c r="M66" s="111"/>
      <c r="N66" s="113"/>
      <c r="O66" s="112"/>
      <c r="P66" s="119"/>
      <c r="Q66" s="112"/>
      <c r="R66" s="112"/>
    </row>
    <row r="67" spans="1:18" x14ac:dyDescent="0.3">
      <c r="A67" s="111"/>
      <c r="B67" s="114"/>
      <c r="C67" s="115"/>
      <c r="D67" s="114"/>
      <c r="E67" s="114"/>
      <c r="F67" s="114"/>
      <c r="G67" s="114"/>
      <c r="H67" s="116"/>
      <c r="I67" s="115"/>
      <c r="J67" s="112"/>
      <c r="K67" s="115"/>
      <c r="L67" s="114"/>
      <c r="M67" s="114"/>
      <c r="N67" s="114"/>
      <c r="O67" s="114"/>
      <c r="P67" s="116"/>
      <c r="Q67" s="115"/>
      <c r="R67" s="112"/>
    </row>
    <row r="68" spans="1:18" x14ac:dyDescent="0.3">
      <c r="A68" s="111"/>
      <c r="B68" s="114"/>
      <c r="C68" s="115"/>
      <c r="D68" s="114"/>
      <c r="E68" s="114"/>
      <c r="F68" s="114"/>
      <c r="G68" s="114"/>
      <c r="H68" s="114"/>
      <c r="I68" s="114"/>
      <c r="J68" s="117"/>
      <c r="K68" s="115"/>
      <c r="L68" s="114"/>
      <c r="M68" s="114"/>
      <c r="N68" s="114"/>
      <c r="O68" s="114"/>
      <c r="P68" s="114"/>
      <c r="Q68" s="114"/>
      <c r="R68" s="117"/>
    </row>
    <row r="69" spans="1:18" x14ac:dyDescent="0.3">
      <c r="A69" s="111"/>
      <c r="B69" s="111"/>
      <c r="C69" s="112"/>
      <c r="D69" s="111"/>
      <c r="E69" s="111"/>
      <c r="F69" s="111"/>
      <c r="G69" s="111"/>
      <c r="H69" s="111"/>
      <c r="I69" s="111"/>
      <c r="J69" s="112"/>
      <c r="K69" s="111"/>
      <c r="L69" s="111"/>
      <c r="M69" s="111"/>
      <c r="N69" s="111"/>
      <c r="O69" s="111"/>
      <c r="P69" s="111"/>
      <c r="Q69" s="111"/>
      <c r="R69" s="112"/>
    </row>
    <row r="70" spans="1:18" x14ac:dyDescent="0.3">
      <c r="A70" s="111"/>
      <c r="B70" s="111"/>
      <c r="C70" s="112"/>
      <c r="D70" s="111"/>
      <c r="E70" s="111"/>
      <c r="F70" s="113"/>
      <c r="G70" s="112"/>
      <c r="H70" s="119"/>
      <c r="I70" s="112"/>
      <c r="J70" s="112"/>
      <c r="K70" s="112"/>
      <c r="L70" s="111"/>
      <c r="M70" s="111"/>
      <c r="N70" s="113"/>
      <c r="O70" s="112"/>
      <c r="P70" s="119"/>
      <c r="Q70" s="112"/>
      <c r="R70" s="112"/>
    </row>
    <row r="71" spans="1:18" x14ac:dyDescent="0.3">
      <c r="A71" s="111"/>
      <c r="B71" s="114"/>
      <c r="C71" s="115"/>
      <c r="D71" s="114"/>
      <c r="E71" s="114"/>
      <c r="F71" s="114"/>
      <c r="G71" s="114"/>
      <c r="H71" s="116"/>
      <c r="I71" s="115"/>
      <c r="J71" s="112"/>
      <c r="K71" s="115"/>
      <c r="L71" s="114"/>
      <c r="M71" s="114"/>
      <c r="N71" s="114"/>
      <c r="O71" s="114"/>
      <c r="P71" s="116"/>
      <c r="Q71" s="115"/>
      <c r="R71" s="112"/>
    </row>
    <row r="72" spans="1:18" x14ac:dyDescent="0.3">
      <c r="A72" s="111"/>
      <c r="B72" s="114"/>
      <c r="C72" s="115"/>
      <c r="D72" s="114"/>
      <c r="E72" s="114"/>
      <c r="F72" s="114"/>
      <c r="G72" s="114"/>
      <c r="H72" s="114"/>
      <c r="I72" s="114"/>
      <c r="J72" s="117"/>
      <c r="K72" s="115"/>
      <c r="L72" s="114"/>
      <c r="M72" s="114"/>
      <c r="N72" s="114"/>
      <c r="O72" s="114"/>
      <c r="P72" s="114"/>
      <c r="Q72" s="114"/>
      <c r="R72" s="117"/>
    </row>
    <row r="73" spans="1:18" x14ac:dyDescent="0.3">
      <c r="A73" s="111"/>
      <c r="B73" s="111"/>
      <c r="C73" s="112"/>
      <c r="D73" s="111"/>
      <c r="E73" s="111"/>
      <c r="F73" s="111"/>
      <c r="G73" s="111"/>
      <c r="H73" s="111"/>
      <c r="I73" s="111"/>
      <c r="J73" s="112"/>
      <c r="K73" s="111"/>
      <c r="L73" s="111"/>
      <c r="M73" s="111"/>
      <c r="N73" s="111"/>
      <c r="O73" s="111"/>
      <c r="P73" s="111"/>
      <c r="Q73" s="111"/>
      <c r="R73" s="112"/>
    </row>
    <row r="74" spans="1:18" x14ac:dyDescent="0.3">
      <c r="A74" s="111"/>
      <c r="B74" s="111"/>
      <c r="C74" s="112"/>
      <c r="D74" s="111"/>
      <c r="E74" s="111"/>
      <c r="F74" s="113"/>
      <c r="G74" s="112"/>
      <c r="H74" s="119"/>
      <c r="I74" s="112"/>
      <c r="J74" s="112"/>
      <c r="K74" s="112"/>
      <c r="L74" s="111"/>
      <c r="M74" s="111"/>
      <c r="N74" s="113"/>
      <c r="O74" s="112"/>
      <c r="P74" s="119"/>
      <c r="Q74" s="112"/>
      <c r="R74" s="112"/>
    </row>
    <row r="75" spans="1:18" x14ac:dyDescent="0.3">
      <c r="A75" s="111"/>
      <c r="B75" s="114"/>
      <c r="C75" s="115"/>
      <c r="D75" s="114"/>
      <c r="E75" s="114"/>
      <c r="F75" s="114"/>
      <c r="G75" s="114"/>
      <c r="H75" s="116"/>
      <c r="I75" s="115"/>
      <c r="J75" s="112"/>
      <c r="K75" s="115"/>
      <c r="L75" s="114"/>
      <c r="M75" s="114"/>
      <c r="N75" s="114"/>
      <c r="O75" s="114"/>
      <c r="P75" s="116"/>
      <c r="Q75" s="115"/>
      <c r="R75" s="112"/>
    </row>
    <row r="76" spans="1:18" x14ac:dyDescent="0.3">
      <c r="A76" s="111"/>
      <c r="B76" s="114"/>
      <c r="C76" s="115"/>
      <c r="D76" s="114"/>
      <c r="E76" s="114"/>
      <c r="F76" s="114"/>
      <c r="G76" s="114"/>
      <c r="H76" s="114"/>
      <c r="I76" s="114"/>
      <c r="J76" s="117"/>
      <c r="K76" s="115"/>
      <c r="L76" s="114"/>
      <c r="M76" s="114"/>
      <c r="N76" s="114"/>
      <c r="O76" s="114"/>
      <c r="P76" s="114"/>
      <c r="Q76" s="114"/>
      <c r="R76" s="117"/>
    </row>
    <row r="77" spans="1:18" x14ac:dyDescent="0.3">
      <c r="A77" s="111"/>
      <c r="B77" s="111"/>
      <c r="C77" s="112"/>
      <c r="D77" s="111"/>
      <c r="E77" s="111"/>
      <c r="F77" s="111"/>
      <c r="G77" s="111"/>
      <c r="H77" s="111"/>
      <c r="I77" s="111"/>
      <c r="J77" s="112"/>
      <c r="K77" s="111"/>
      <c r="L77" s="111"/>
      <c r="M77" s="111"/>
      <c r="N77" s="111"/>
      <c r="O77" s="111"/>
      <c r="P77" s="111"/>
      <c r="Q77" s="111"/>
      <c r="R77" s="112"/>
    </row>
    <row r="78" spans="1:18" x14ac:dyDescent="0.3">
      <c r="A78" s="111"/>
      <c r="B78" s="111"/>
      <c r="C78" s="112"/>
      <c r="D78" s="111"/>
      <c r="E78" s="111"/>
      <c r="F78" s="113"/>
      <c r="G78" s="112"/>
      <c r="H78" s="119"/>
      <c r="I78" s="112"/>
      <c r="J78" s="112"/>
      <c r="K78" s="112"/>
      <c r="L78" s="111"/>
      <c r="M78" s="111"/>
      <c r="N78" s="113"/>
      <c r="O78" s="112"/>
      <c r="P78" s="119"/>
      <c r="Q78" s="112"/>
      <c r="R78" s="112"/>
    </row>
    <row r="79" spans="1:18" x14ac:dyDescent="0.3">
      <c r="A79" s="111"/>
      <c r="B79" s="114"/>
      <c r="C79" s="115"/>
      <c r="D79" s="114"/>
      <c r="E79" s="114"/>
      <c r="F79" s="114"/>
      <c r="G79" s="114"/>
      <c r="H79" s="116"/>
      <c r="I79" s="115"/>
      <c r="J79" s="112"/>
      <c r="K79" s="115"/>
      <c r="L79" s="114"/>
      <c r="M79" s="114"/>
      <c r="N79" s="114"/>
      <c r="O79" s="114"/>
      <c r="P79" s="116"/>
      <c r="Q79" s="115"/>
      <c r="R79" s="112"/>
    </row>
    <row r="80" spans="1:18" x14ac:dyDescent="0.3">
      <c r="A80" s="111"/>
      <c r="B80" s="114"/>
      <c r="C80" s="115"/>
      <c r="D80" s="114"/>
      <c r="E80" s="114"/>
      <c r="F80" s="114"/>
      <c r="G80" s="114"/>
      <c r="H80" s="114"/>
      <c r="I80" s="114"/>
      <c r="J80" s="117"/>
      <c r="K80" s="115"/>
      <c r="L80" s="114"/>
      <c r="M80" s="114"/>
      <c r="N80" s="114"/>
      <c r="O80" s="114"/>
      <c r="P80" s="114"/>
      <c r="Q80" s="114"/>
      <c r="R80" s="117"/>
    </row>
    <row r="81" spans="1:18" x14ac:dyDescent="0.3">
      <c r="A81" s="111"/>
      <c r="B81" s="111"/>
      <c r="C81" s="112"/>
      <c r="D81" s="111"/>
      <c r="E81" s="111"/>
      <c r="F81" s="111"/>
      <c r="G81" s="111"/>
      <c r="H81" s="111"/>
      <c r="I81" s="111"/>
      <c r="J81" s="112"/>
      <c r="K81" s="111"/>
      <c r="L81" s="111"/>
      <c r="M81" s="111"/>
      <c r="N81" s="111"/>
      <c r="O81" s="111"/>
      <c r="P81" s="111"/>
      <c r="Q81" s="111"/>
      <c r="R81" s="112"/>
    </row>
    <row r="82" spans="1:18" x14ac:dyDescent="0.3">
      <c r="A82" s="111"/>
      <c r="B82" s="111"/>
      <c r="C82" s="112"/>
      <c r="D82" s="111"/>
      <c r="E82" s="111"/>
      <c r="F82" s="111"/>
      <c r="G82" s="111"/>
      <c r="H82" s="111"/>
      <c r="I82" s="111"/>
      <c r="J82" s="112"/>
      <c r="K82" s="111"/>
      <c r="L82" s="111"/>
      <c r="M82" s="111"/>
      <c r="N82" s="111"/>
      <c r="O82" s="111"/>
      <c r="P82" s="111"/>
      <c r="Q82" s="111"/>
      <c r="R82" s="112"/>
    </row>
    <row r="83" spans="1:18" x14ac:dyDescent="0.3">
      <c r="A83" s="111"/>
      <c r="B83" s="111"/>
      <c r="C83" s="112"/>
      <c r="D83" s="111"/>
      <c r="E83" s="111"/>
      <c r="F83" s="111"/>
      <c r="G83" s="111"/>
      <c r="H83" s="111"/>
      <c r="I83" s="111"/>
      <c r="J83" s="112"/>
      <c r="K83" s="111"/>
      <c r="L83" s="111"/>
      <c r="M83" s="111"/>
      <c r="N83" s="111"/>
      <c r="O83" s="111"/>
      <c r="P83" s="111"/>
      <c r="Q83" s="111"/>
      <c r="R83" s="112"/>
    </row>
    <row r="84" spans="1:18" x14ac:dyDescent="0.3">
      <c r="A84" s="111"/>
      <c r="B84" s="111"/>
      <c r="C84" s="112"/>
      <c r="D84" s="111"/>
      <c r="E84" s="111"/>
      <c r="F84" s="111"/>
      <c r="G84" s="111"/>
      <c r="H84" s="111"/>
      <c r="I84" s="111"/>
      <c r="J84" s="112"/>
      <c r="K84" s="112"/>
      <c r="L84" s="111"/>
      <c r="M84" s="111"/>
      <c r="N84" s="111"/>
      <c r="O84" s="111"/>
      <c r="P84" s="111"/>
      <c r="Q84" s="111"/>
      <c r="R84" s="112"/>
    </row>
    <row r="85" spans="1:18" x14ac:dyDescent="0.3">
      <c r="A85" s="111"/>
      <c r="B85" s="111"/>
      <c r="C85" s="112"/>
      <c r="D85" s="111"/>
      <c r="E85" s="111"/>
      <c r="F85" s="111"/>
      <c r="G85" s="111"/>
      <c r="H85" s="111"/>
      <c r="I85" s="111"/>
      <c r="J85" s="112"/>
      <c r="K85" s="112"/>
      <c r="L85" s="111"/>
      <c r="M85" s="111"/>
      <c r="N85" s="111"/>
      <c r="O85" s="111"/>
      <c r="P85" s="111"/>
      <c r="Q85" s="111"/>
      <c r="R85" s="112"/>
    </row>
    <row r="86" spans="1:18" x14ac:dyDescent="0.3">
      <c r="A86" s="111"/>
      <c r="B86" s="111"/>
      <c r="C86" s="112"/>
      <c r="D86" s="111"/>
      <c r="E86" s="111"/>
      <c r="F86" s="111"/>
      <c r="G86" s="111"/>
      <c r="H86" s="111"/>
      <c r="I86" s="111"/>
      <c r="J86" s="112"/>
      <c r="K86" s="112"/>
      <c r="L86" s="111"/>
      <c r="M86" s="111"/>
      <c r="N86" s="111"/>
      <c r="O86" s="111"/>
      <c r="P86" s="111"/>
      <c r="Q86" s="111"/>
      <c r="R86" s="112"/>
    </row>
    <row r="87" spans="1:18" x14ac:dyDescent="0.3">
      <c r="A87" s="111"/>
      <c r="B87" s="111"/>
      <c r="C87" s="112"/>
      <c r="D87" s="111"/>
      <c r="E87" s="111"/>
      <c r="F87" s="111"/>
      <c r="G87" s="111"/>
      <c r="H87" s="111"/>
      <c r="I87" s="111"/>
      <c r="J87" s="112"/>
      <c r="K87" s="111"/>
      <c r="L87" s="111"/>
      <c r="M87" s="111"/>
      <c r="N87" s="111"/>
      <c r="O87" s="111"/>
      <c r="P87" s="111"/>
      <c r="Q87" s="111"/>
      <c r="R87" s="112"/>
    </row>
    <row r="88" spans="1:18" x14ac:dyDescent="0.3">
      <c r="A88" s="111"/>
      <c r="B88" s="111"/>
      <c r="C88" s="112"/>
      <c r="D88" s="111"/>
      <c r="E88" s="111"/>
      <c r="F88" s="111"/>
      <c r="G88" s="111"/>
      <c r="H88" s="111"/>
      <c r="I88" s="111"/>
      <c r="J88" s="112"/>
      <c r="K88" s="111"/>
      <c r="L88" s="111"/>
      <c r="M88" s="111"/>
      <c r="N88" s="111"/>
      <c r="O88" s="111"/>
      <c r="P88" s="111"/>
      <c r="Q88" s="111"/>
      <c r="R88" s="112"/>
    </row>
    <row r="89" spans="1:18" x14ac:dyDescent="0.3">
      <c r="A89" s="111"/>
      <c r="B89" s="111"/>
      <c r="C89" s="112"/>
      <c r="D89" s="111"/>
      <c r="E89" s="111"/>
      <c r="F89" s="111"/>
      <c r="G89" s="111"/>
      <c r="H89" s="111"/>
      <c r="I89" s="111"/>
      <c r="J89" s="112"/>
      <c r="K89" s="111"/>
      <c r="L89" s="111"/>
      <c r="M89" s="111"/>
      <c r="N89" s="111"/>
      <c r="O89" s="111"/>
      <c r="P89" s="111"/>
      <c r="Q89" s="111"/>
      <c r="R89" s="112"/>
    </row>
    <row r="90" spans="1:18" x14ac:dyDescent="0.3">
      <c r="A90" s="111"/>
      <c r="B90" s="111"/>
      <c r="C90" s="112"/>
      <c r="D90" s="111"/>
      <c r="E90" s="111"/>
      <c r="F90" s="111"/>
      <c r="G90" s="111"/>
      <c r="H90" s="111"/>
      <c r="I90" s="111"/>
      <c r="J90" s="112"/>
      <c r="K90" s="111"/>
      <c r="L90" s="111"/>
      <c r="M90" s="111"/>
      <c r="N90" s="111"/>
      <c r="O90" s="111"/>
      <c r="P90" s="111"/>
      <c r="Q90" s="111"/>
      <c r="R90" s="112"/>
    </row>
    <row r="91" spans="1:18" x14ac:dyDescent="0.3">
      <c r="A91" s="111"/>
      <c r="B91" s="111"/>
      <c r="C91" s="112"/>
      <c r="D91" s="111"/>
      <c r="E91" s="111"/>
      <c r="F91" s="111"/>
      <c r="G91" s="111"/>
      <c r="H91" s="111"/>
      <c r="I91" s="111"/>
      <c r="J91" s="112"/>
      <c r="K91" s="111"/>
      <c r="L91" s="111"/>
      <c r="M91" s="111"/>
      <c r="N91" s="111"/>
      <c r="O91" s="111"/>
      <c r="P91" s="111"/>
      <c r="Q91" s="111"/>
      <c r="R91" s="112"/>
    </row>
    <row r="92" spans="1:18" x14ac:dyDescent="0.3">
      <c r="A92" s="111"/>
      <c r="B92" s="111"/>
      <c r="C92" s="112"/>
      <c r="D92" s="111"/>
      <c r="E92" s="111"/>
      <c r="F92" s="111"/>
      <c r="G92" s="111"/>
      <c r="H92" s="111"/>
      <c r="I92" s="111"/>
      <c r="J92" s="112"/>
      <c r="K92" s="111"/>
      <c r="L92" s="111"/>
      <c r="M92" s="111"/>
      <c r="N92" s="111"/>
      <c r="O92" s="111"/>
      <c r="P92" s="111"/>
      <c r="Q92" s="111"/>
      <c r="R92" s="112"/>
    </row>
    <row r="93" spans="1:18" x14ac:dyDescent="0.3">
      <c r="A93" s="111"/>
      <c r="B93" s="111"/>
      <c r="C93" s="112"/>
      <c r="D93" s="111"/>
      <c r="E93" s="111"/>
      <c r="F93" s="111"/>
      <c r="G93" s="111"/>
      <c r="H93" s="111"/>
      <c r="I93" s="111"/>
      <c r="J93" s="112"/>
      <c r="K93" s="111"/>
      <c r="L93" s="111"/>
      <c r="M93" s="111"/>
      <c r="N93" s="111"/>
      <c r="O93" s="111"/>
      <c r="P93" s="111"/>
      <c r="Q93" s="111"/>
      <c r="R93" s="112"/>
    </row>
    <row r="94" spans="1:18" x14ac:dyDescent="0.3">
      <c r="A94" s="111"/>
      <c r="B94" s="111"/>
      <c r="C94" s="112"/>
      <c r="D94" s="111"/>
      <c r="E94" s="111"/>
      <c r="F94" s="111"/>
      <c r="G94" s="111"/>
      <c r="H94" s="111"/>
      <c r="I94" s="111"/>
      <c r="J94" s="112"/>
      <c r="K94" s="111"/>
      <c r="L94" s="111"/>
      <c r="M94" s="111"/>
      <c r="N94" s="111"/>
      <c r="O94" s="111"/>
      <c r="P94" s="111"/>
      <c r="Q94" s="111"/>
      <c r="R94" s="112"/>
    </row>
    <row r="95" spans="1:18" x14ac:dyDescent="0.3">
      <c r="A95" s="111"/>
      <c r="B95" s="111"/>
      <c r="C95" s="112"/>
      <c r="D95" s="111"/>
      <c r="E95" s="111"/>
      <c r="F95" s="111"/>
      <c r="G95" s="111"/>
      <c r="H95" s="111"/>
      <c r="I95" s="111"/>
      <c r="J95" s="112"/>
      <c r="K95" s="111"/>
      <c r="L95" s="111"/>
      <c r="M95" s="111"/>
      <c r="N95" s="111"/>
      <c r="O95" s="111"/>
      <c r="P95" s="111"/>
      <c r="Q95" s="111"/>
      <c r="R95" s="112"/>
    </row>
    <row r="96" spans="1:18" x14ac:dyDescent="0.3">
      <c r="A96" s="111"/>
      <c r="B96" s="111"/>
      <c r="C96" s="112"/>
      <c r="D96" s="111"/>
      <c r="E96" s="111"/>
      <c r="F96" s="111"/>
      <c r="G96" s="111"/>
      <c r="H96" s="111"/>
      <c r="I96" s="111"/>
      <c r="J96" s="112"/>
      <c r="K96" s="111"/>
      <c r="L96" s="111"/>
      <c r="M96" s="111"/>
      <c r="N96" s="111"/>
      <c r="O96" s="111"/>
      <c r="P96" s="111"/>
      <c r="Q96" s="111"/>
      <c r="R96" s="112"/>
    </row>
    <row r="97" spans="1:18" x14ac:dyDescent="0.3">
      <c r="A97" s="111"/>
      <c r="B97" s="111"/>
      <c r="C97" s="112"/>
      <c r="D97" s="111"/>
      <c r="E97" s="111"/>
      <c r="F97" s="111"/>
      <c r="G97" s="111"/>
      <c r="H97" s="111"/>
      <c r="I97" s="111"/>
      <c r="J97" s="112"/>
      <c r="K97" s="111"/>
      <c r="L97" s="111"/>
      <c r="M97" s="111"/>
      <c r="N97" s="111"/>
      <c r="O97" s="111"/>
      <c r="P97" s="111"/>
      <c r="Q97" s="111"/>
      <c r="R97" s="112"/>
    </row>
    <row r="98" spans="1:18" x14ac:dyDescent="0.3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</row>
    <row r="99" spans="1:18" x14ac:dyDescent="0.3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</row>
    <row r="100" spans="1:18" x14ac:dyDescent="0.3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</row>
    <row r="101" spans="1:18" x14ac:dyDescent="0.3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</row>
    <row r="102" spans="1:18" x14ac:dyDescent="0.3">
      <c r="A102" s="111"/>
      <c r="B102" s="111"/>
      <c r="C102" s="112"/>
      <c r="D102" s="111"/>
      <c r="E102" s="111"/>
      <c r="F102" s="111"/>
      <c r="G102" s="111"/>
      <c r="H102" s="111"/>
      <c r="I102" s="111"/>
      <c r="J102" s="112"/>
      <c r="K102" s="111"/>
      <c r="L102" s="111"/>
      <c r="M102" s="111"/>
      <c r="N102" s="111"/>
      <c r="O102" s="111"/>
      <c r="P102" s="111"/>
      <c r="Q102" s="111"/>
      <c r="R102" s="112"/>
    </row>
    <row r="103" spans="1:18" x14ac:dyDescent="0.3">
      <c r="A103" s="111"/>
      <c r="B103" s="111"/>
      <c r="C103" s="112"/>
      <c r="D103" s="111"/>
      <c r="E103" s="111"/>
      <c r="F103" s="111"/>
      <c r="G103" s="111"/>
      <c r="H103" s="111"/>
      <c r="I103" s="111"/>
      <c r="J103" s="112"/>
      <c r="K103" s="111"/>
      <c r="L103" s="111"/>
      <c r="M103" s="111"/>
      <c r="N103" s="111"/>
      <c r="O103" s="111"/>
      <c r="P103" s="111"/>
      <c r="Q103" s="111"/>
      <c r="R103" s="112"/>
    </row>
    <row r="104" spans="1:18" x14ac:dyDescent="0.3">
      <c r="A104" s="111"/>
      <c r="B104" s="111"/>
      <c r="C104" s="112"/>
      <c r="D104" s="111"/>
      <c r="E104" s="111"/>
      <c r="F104" s="111"/>
      <c r="G104" s="111"/>
      <c r="H104" s="111"/>
      <c r="I104" s="111"/>
      <c r="J104" s="112"/>
      <c r="K104" s="111"/>
      <c r="L104" s="111"/>
      <c r="M104" s="111"/>
      <c r="N104" s="111"/>
      <c r="O104" s="111"/>
      <c r="P104" s="111"/>
      <c r="Q104" s="111"/>
      <c r="R104" s="112"/>
    </row>
    <row r="105" spans="1:18" x14ac:dyDescent="0.3">
      <c r="A105" s="111"/>
      <c r="B105" s="111"/>
      <c r="C105" s="112"/>
      <c r="D105" s="111"/>
      <c r="E105" s="111"/>
      <c r="F105" s="111"/>
      <c r="G105" s="111"/>
      <c r="H105" s="111"/>
      <c r="I105" s="111"/>
      <c r="J105" s="112"/>
      <c r="K105" s="111"/>
      <c r="L105" s="111"/>
      <c r="M105" s="111"/>
      <c r="N105" s="111"/>
      <c r="O105" s="111"/>
      <c r="P105" s="111"/>
      <c r="Q105" s="111"/>
      <c r="R105" s="112"/>
    </row>
    <row r="106" spans="1:18" x14ac:dyDescent="0.3">
      <c r="A106" s="111"/>
      <c r="B106" s="111"/>
      <c r="C106" s="112"/>
      <c r="D106" s="111"/>
      <c r="E106" s="111"/>
      <c r="F106" s="111"/>
      <c r="G106" s="111"/>
      <c r="H106" s="111"/>
      <c r="I106" s="111"/>
      <c r="J106" s="112"/>
      <c r="K106" s="111"/>
      <c r="L106" s="111"/>
      <c r="M106" s="111"/>
      <c r="N106" s="111"/>
      <c r="O106" s="111"/>
      <c r="P106" s="111"/>
      <c r="Q106" s="111"/>
      <c r="R106" s="112"/>
    </row>
    <row r="107" spans="1:18" x14ac:dyDescent="0.3">
      <c r="A107" s="111"/>
      <c r="B107" s="111"/>
      <c r="C107" s="112"/>
      <c r="D107" s="111"/>
      <c r="E107" s="111"/>
      <c r="F107" s="111"/>
      <c r="G107" s="111"/>
      <c r="H107" s="111"/>
      <c r="I107" s="111"/>
      <c r="J107" s="112"/>
      <c r="K107" s="111"/>
      <c r="L107" s="111"/>
      <c r="M107" s="111"/>
      <c r="N107" s="111"/>
      <c r="O107" s="111"/>
      <c r="P107" s="111"/>
      <c r="Q107" s="111"/>
      <c r="R107" s="112"/>
    </row>
    <row r="108" spans="1:18" x14ac:dyDescent="0.3">
      <c r="A108" s="111"/>
      <c r="B108" s="111"/>
      <c r="C108" s="112"/>
      <c r="D108" s="111"/>
      <c r="E108" s="111"/>
      <c r="F108" s="111"/>
      <c r="G108" s="111"/>
      <c r="H108" s="111"/>
      <c r="I108" s="111"/>
      <c r="J108" s="112"/>
      <c r="K108" s="111"/>
      <c r="L108" s="111"/>
      <c r="M108" s="111"/>
      <c r="N108" s="111"/>
      <c r="O108" s="111"/>
      <c r="P108" s="111"/>
      <c r="Q108" s="111"/>
      <c r="R108" s="112"/>
    </row>
    <row r="109" spans="1:18" x14ac:dyDescent="0.3">
      <c r="A109" s="111"/>
      <c r="B109" s="111"/>
      <c r="C109" s="112"/>
      <c r="D109" s="111"/>
      <c r="E109" s="111"/>
      <c r="F109" s="111"/>
      <c r="G109" s="111"/>
      <c r="H109" s="111"/>
      <c r="I109" s="111"/>
      <c r="J109" s="112"/>
      <c r="K109" s="111"/>
      <c r="L109" s="111"/>
      <c r="M109" s="111"/>
      <c r="N109" s="111"/>
      <c r="O109" s="111"/>
      <c r="P109" s="111"/>
      <c r="Q109" s="111"/>
      <c r="R109" s="112"/>
    </row>
    <row r="110" spans="1:18" x14ac:dyDescent="0.3">
      <c r="J110" s="44"/>
      <c r="R110" s="44"/>
    </row>
    <row r="111" spans="1:18" x14ac:dyDescent="0.3">
      <c r="J111" s="44"/>
      <c r="R111" s="44"/>
    </row>
    <row r="112" spans="1:18" x14ac:dyDescent="0.3">
      <c r="J112" s="44"/>
      <c r="R112" s="44"/>
    </row>
    <row r="113" spans="10:18" x14ac:dyDescent="0.3">
      <c r="J113" s="44"/>
      <c r="R113" s="44"/>
    </row>
    <row r="114" spans="10:18" x14ac:dyDescent="0.3">
      <c r="J114" s="44"/>
      <c r="R114" s="44"/>
    </row>
    <row r="115" spans="10:18" x14ac:dyDescent="0.3">
      <c r="J115" s="44"/>
      <c r="R115" s="44"/>
    </row>
    <row r="116" spans="10:18" x14ac:dyDescent="0.3">
      <c r="J116" s="44"/>
      <c r="R116" s="44"/>
    </row>
    <row r="117" spans="10:18" x14ac:dyDescent="0.3">
      <c r="J117" s="44"/>
      <c r="R117" s="44"/>
    </row>
    <row r="118" spans="10:18" x14ac:dyDescent="0.3">
      <c r="J118" s="44"/>
      <c r="R118" s="44"/>
    </row>
    <row r="119" spans="10:18" x14ac:dyDescent="0.3">
      <c r="J119" s="44"/>
      <c r="R119" s="44"/>
    </row>
    <row r="120" spans="10:18" x14ac:dyDescent="0.3">
      <c r="J120" s="44"/>
      <c r="R120" s="44"/>
    </row>
    <row r="121" spans="10:18" x14ac:dyDescent="0.3">
      <c r="J121" s="44"/>
      <c r="R121" s="44"/>
    </row>
    <row r="122" spans="10:18" x14ac:dyDescent="0.3">
      <c r="J122" s="44"/>
      <c r="R122" s="44"/>
    </row>
    <row r="123" spans="10:18" x14ac:dyDescent="0.3">
      <c r="J123" s="44"/>
      <c r="R123" s="44"/>
    </row>
    <row r="124" spans="10:18" x14ac:dyDescent="0.3">
      <c r="J124" s="44"/>
      <c r="R124" s="44"/>
    </row>
    <row r="125" spans="10:18" x14ac:dyDescent="0.3">
      <c r="J125" s="44"/>
      <c r="R125" s="44"/>
    </row>
    <row r="126" spans="10:18" x14ac:dyDescent="0.3">
      <c r="J126" s="44"/>
      <c r="R126" s="44"/>
    </row>
    <row r="127" spans="10:18" x14ac:dyDescent="0.3">
      <c r="J127" s="44"/>
      <c r="R127" s="44"/>
    </row>
    <row r="128" spans="10:18" x14ac:dyDescent="0.3">
      <c r="J128" s="44"/>
      <c r="R128" s="44"/>
    </row>
    <row r="129" spans="10:18" x14ac:dyDescent="0.3">
      <c r="J129" s="44"/>
      <c r="R129" s="44"/>
    </row>
    <row r="130" spans="10:18" x14ac:dyDescent="0.3">
      <c r="J130" s="44"/>
      <c r="R130" s="44"/>
    </row>
    <row r="131" spans="10:18" x14ac:dyDescent="0.3">
      <c r="J131" s="44"/>
      <c r="R131" s="44"/>
    </row>
    <row r="132" spans="10:18" x14ac:dyDescent="0.3">
      <c r="J132" s="44"/>
      <c r="R132" s="44"/>
    </row>
    <row r="133" spans="10:18" x14ac:dyDescent="0.3">
      <c r="J133" s="44"/>
      <c r="R133" s="44"/>
    </row>
    <row r="134" spans="10:18" x14ac:dyDescent="0.3">
      <c r="J134" s="44"/>
      <c r="R134" s="44"/>
    </row>
    <row r="135" spans="10:18" x14ac:dyDescent="0.3">
      <c r="J135" s="44"/>
      <c r="R135" s="44"/>
    </row>
    <row r="136" spans="10:18" x14ac:dyDescent="0.3">
      <c r="J136" s="44"/>
      <c r="R136" s="44"/>
    </row>
    <row r="137" spans="10:18" x14ac:dyDescent="0.3">
      <c r="J137" s="44"/>
      <c r="R137" s="44"/>
    </row>
    <row r="138" spans="10:18" x14ac:dyDescent="0.3">
      <c r="J138" s="44"/>
      <c r="R138" s="44"/>
    </row>
    <row r="139" spans="10:18" x14ac:dyDescent="0.3">
      <c r="J139" s="44"/>
      <c r="R139" s="44"/>
    </row>
    <row r="140" spans="10:18" x14ac:dyDescent="0.3">
      <c r="J140" s="44"/>
      <c r="R140" s="44"/>
    </row>
    <row r="141" spans="10:18" x14ac:dyDescent="0.3">
      <c r="J141" s="44"/>
      <c r="R141" s="44"/>
    </row>
    <row r="142" spans="10:18" x14ac:dyDescent="0.3">
      <c r="J142" s="44"/>
      <c r="R142" s="44"/>
    </row>
    <row r="143" spans="10:18" x14ac:dyDescent="0.3">
      <c r="J143" s="44"/>
      <c r="R143" s="2"/>
    </row>
    <row r="144" spans="10:18" x14ac:dyDescent="0.3">
      <c r="J144" s="4"/>
      <c r="R144" s="2"/>
    </row>
    <row r="145" spans="10:18" x14ac:dyDescent="0.3">
      <c r="J145" s="4"/>
      <c r="R145" s="2"/>
    </row>
    <row r="146" spans="10:18" x14ac:dyDescent="0.3">
      <c r="J146" s="4"/>
      <c r="R146" s="2"/>
    </row>
    <row r="147" spans="10:18" x14ac:dyDescent="0.3">
      <c r="J147" s="4"/>
      <c r="R147" s="2"/>
    </row>
    <row r="148" spans="10:18" x14ac:dyDescent="0.3">
      <c r="J148" s="4"/>
      <c r="R148" s="2"/>
    </row>
    <row r="149" spans="10:18" x14ac:dyDescent="0.3">
      <c r="J149" s="4"/>
    </row>
    <row r="150" spans="10:18" x14ac:dyDescent="0.3">
      <c r="J150" s="4"/>
    </row>
    <row r="151" spans="10:18" x14ac:dyDescent="0.3">
      <c r="J151" s="4"/>
    </row>
    <row r="152" spans="10:18" x14ac:dyDescent="0.3">
      <c r="J152" s="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Total Marketing Commitment</vt:lpstr>
      <vt:lpstr>Booking Income</vt:lpstr>
      <vt:lpstr>Website &amp; Content Marketing</vt:lpstr>
      <vt:lpstr>Web Advertising</vt:lpstr>
      <vt:lpstr>PR</vt:lpstr>
      <vt:lpstr>Subscriptions &amp; Directories </vt:lpstr>
      <vt:lpstr>Website Home Page Inclusion</vt:lpstr>
      <vt:lpstr>Villa Secrets Magazine</vt:lpstr>
      <vt:lpstr>Magazine Ads &amp; Villa Broachers</vt:lpstr>
      <vt:lpstr>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Ray Ball</dc:creator>
  <cp:lastModifiedBy>Nick Ray Ball</cp:lastModifiedBy>
  <dcterms:created xsi:type="dcterms:W3CDTF">2016-09-04T17:34:28Z</dcterms:created>
  <dcterms:modified xsi:type="dcterms:W3CDTF">2016-09-16T10:32:51Z</dcterms:modified>
</cp:coreProperties>
</file>