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bookViews>
    <workbookView xWindow="0" yWindow="0" windowWidth="23040" windowHeight="9108" activeTab="0"/>
  </bookViews>
  <sheets>
    <sheet name="Villa Serets 2017 to 2020" sheetId="1" r:id="rId1"/>
  </sheets>
  <externalReferences>
    <externalReference r:id="rId4"/>
    <externalReference r:id="rId5"/>
    <externalReference r:id="rId6"/>
    <externalReference r:id="rId7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<sst xmlns="http://schemas.openxmlformats.org/spreadsheetml/2006/main" count="94" uniqueCount="62">
  <si>
    <t>Year 1</t>
  </si>
  <si>
    <t>Shareholder Discretionary Cash Flow 1</t>
  </si>
  <si>
    <t>Plus</t>
  </si>
  <si>
    <t>Sales manager Salary</t>
  </si>
  <si>
    <t>Licence Spending Reserve</t>
  </si>
  <si>
    <t>Total</t>
  </si>
  <si>
    <t>Shareholder Discretionary Cash Flow 2</t>
  </si>
  <si>
    <t>Year 2</t>
  </si>
  <si>
    <t>Shareholder Discretionary Cash Flow</t>
  </si>
  <si>
    <t>Year 3</t>
  </si>
  <si>
    <t>Special Projects</t>
  </si>
  <si>
    <t>Year 4</t>
  </si>
  <si>
    <t>The Sienna Foundation (Charity)</t>
  </si>
  <si>
    <t>Year 4 After POP Investment</t>
  </si>
  <si>
    <t>Investment into New Companies</t>
  </si>
  <si>
    <t>Villa Secrets 2017 to 2020 Summary</t>
  </si>
  <si>
    <t xml:space="preserve">Year 3 After POP Investment </t>
  </si>
  <si>
    <t>POP (SHDI Over 3,200,000)</t>
  </si>
  <si>
    <t>Worst Case (-15%)</t>
  </si>
  <si>
    <t>Best Case (+15%)</t>
  </si>
  <si>
    <t>Worst Case (-30%)</t>
  </si>
  <si>
    <t>Best Case +(30%)</t>
  </si>
  <si>
    <t>Worst Case (-45%)</t>
  </si>
  <si>
    <t>Best Case (+45%)</t>
  </si>
  <si>
    <t>Best Case (+60%)</t>
  </si>
  <si>
    <t>Worst Case (-60%)</t>
  </si>
  <si>
    <t>CTLV 2015</t>
  </si>
  <si>
    <t>Total for 3 Agency Websites</t>
  </si>
  <si>
    <t>Add Villa Mandate Income</t>
  </si>
  <si>
    <t>Double Marketing Double's GP</t>
  </si>
  <si>
    <t>Sub Total</t>
  </si>
  <si>
    <t>Add Outsourced SEO</t>
  </si>
  <si>
    <t>Total Gross Profit</t>
  </si>
  <si>
    <t>Gross Profit</t>
  </si>
  <si>
    <t>4. Worst Case and best Case Figures</t>
  </si>
  <si>
    <t>1. All prototype (initial) Data lowered</t>
  </si>
  <si>
    <t>2. All TFBMS effects at low percentage</t>
  </si>
  <si>
    <t>2 More Agency Websites</t>
  </si>
  <si>
    <t>Change 1 in 4 enquiries make a booking to 1 in 2</t>
  </si>
  <si>
    <t>Add property Sales Referrals</t>
  </si>
  <si>
    <t>Add Africa and International bookings</t>
  </si>
  <si>
    <t>4 Years</t>
  </si>
  <si>
    <t>3 Years</t>
  </si>
  <si>
    <t xml:space="preserve"> Quantum Safe Forecasting</t>
  </si>
  <si>
    <t>Income from licence spending from year 2 onwards</t>
  </si>
  <si>
    <t>SEO &amp; SEM</t>
  </si>
  <si>
    <t>Content/Inbound Marketing</t>
  </si>
  <si>
    <t>Magazine Ads</t>
  </si>
  <si>
    <t>Billboards</t>
  </si>
  <si>
    <t>Video</t>
  </si>
  <si>
    <t>Bing</t>
  </si>
  <si>
    <t>Re-Marketing</t>
  </si>
  <si>
    <t>VS Magazines</t>
  </si>
  <si>
    <t>Social Networks</t>
  </si>
  <si>
    <t>Affiliate Marketing</t>
  </si>
  <si>
    <t>3. Working Forwards &amp; Backwards</t>
  </si>
  <si>
    <t>Inflation</t>
  </si>
  <si>
    <t>Double Marketing</t>
  </si>
  <si>
    <t>1 in 20 to 1 in 10</t>
  </si>
  <si>
    <t>1 in 4 to 1 in 2</t>
  </si>
  <si>
    <t>Add Sub Companies Income</t>
  </si>
  <si>
    <t>Change 1 in 20 visitors make an enquiry to 1 in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</si>
</sst>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 tint="-0.4999699890613556"/>
      <name val="Calibri Light"/>
      <family val="2"/>
      <scheme val="major"/>
    </font>
    <font>
      <sz val="11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AEDF2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18" applyNumberFormat="1" applyFont="1"/>
    <xf numFmtId="0" fontId="4" fillId="2" borderId="0" xfId="0" applyFont="1" applyFill="1"/>
    <xf numFmtId="164" fontId="4" fillId="2" borderId="0" xfId="18" applyNumberFormat="1" applyFont="1" applyFill="1"/>
    <xf numFmtId="0" fontId="4" fillId="2" borderId="0" xfId="18" applyNumberFormat="1" applyFont="1" applyFill="1"/>
    <xf numFmtId="0" fontId="2" fillId="0" borderId="0" xfId="18" applyNumberFormat="1" applyFont="1"/>
    <xf numFmtId="164" fontId="5" fillId="0" borderId="1" xfId="18" applyNumberFormat="1" applyFont="1" applyBorder="1"/>
    <xf numFmtId="164" fontId="5" fillId="0" borderId="2" xfId="18" applyNumberFormat="1" applyFont="1" applyBorder="1"/>
    <xf numFmtId="0" fontId="5" fillId="0" borderId="3" xfId="0" applyFont="1" applyBorder="1"/>
    <xf numFmtId="164" fontId="5" fillId="0" borderId="4" xfId="18" applyNumberFormat="1" applyFont="1" applyBorder="1"/>
    <xf numFmtId="164" fontId="5" fillId="0" borderId="5" xfId="18" applyNumberFormat="1" applyFont="1" applyBorder="1"/>
    <xf numFmtId="0" fontId="5" fillId="0" borderId="6" xfId="0" applyFont="1" applyBorder="1"/>
    <xf numFmtId="9" fontId="5" fillId="0" borderId="3" xfId="15" applyFont="1" applyBorder="1"/>
    <xf numFmtId="164" fontId="5" fillId="0" borderId="0" xfId="18" applyNumberFormat="1" applyFont="1" applyBorder="1"/>
    <xf numFmtId="0" fontId="5" fillId="0" borderId="0" xfId="0" applyFont="1" applyBorder="1"/>
    <xf numFmtId="0" fontId="2" fillId="0" borderId="0" xfId="0" applyFont="1" applyBorder="1"/>
    <xf numFmtId="9" fontId="5" fillId="0" borderId="0" xfId="15" applyFont="1" applyBorder="1"/>
    <xf numFmtId="9" fontId="5" fillId="0" borderId="0" xfId="0" applyNumberFormat="1" applyFont="1" applyBorder="1"/>
    <xf numFmtId="164" fontId="5" fillId="0" borderId="7" xfId="18" applyNumberFormat="1" applyFont="1" applyBorder="1"/>
    <xf numFmtId="0" fontId="2" fillId="0" borderId="2" xfId="0" applyNumberFormat="1" applyFont="1" applyBorder="1"/>
    <xf numFmtId="0" fontId="5" fillId="0" borderId="0" xfId="0" applyFont="1" applyFill="1" applyBorder="1"/>
    <xf numFmtId="164" fontId="0" fillId="3" borderId="8" xfId="18" applyNumberFormat="1" applyFont="1" applyFill="1" applyBorder="1"/>
    <xf numFmtId="164" fontId="5" fillId="0" borderId="8" xfId="18" applyNumberFormat="1" applyFont="1" applyBorder="1"/>
    <xf numFmtId="164" fontId="5" fillId="0" borderId="8" xfId="18" applyNumberFormat="1" applyFont="1" applyFill="1" applyBorder="1" applyAlignment="1">
      <alignment/>
    </xf>
    <xf numFmtId="164" fontId="6" fillId="0" borderId="8" xfId="18" applyNumberFormat="1" applyFont="1" applyBorder="1"/>
    <xf numFmtId="164" fontId="5" fillId="0" borderId="0" xfId="18" applyNumberFormat="1" applyFont="1"/>
    <xf numFmtId="164" fontId="0" fillId="4" borderId="8" xfId="18" applyNumberFormat="1" applyFont="1" applyFill="1" applyBorder="1"/>
    <xf numFmtId="164" fontId="7" fillId="5" borderId="8" xfId="18" applyNumberFormat="1" applyFont="1" applyFill="1" applyBorder="1"/>
    <xf numFmtId="164" fontId="5" fillId="5" borderId="8" xfId="18" applyNumberFormat="1" applyFont="1" applyFill="1" applyBorder="1"/>
    <xf numFmtId="0" fontId="5" fillId="0" borderId="0" xfId="0" applyFont="1"/>
    <xf numFmtId="164" fontId="5" fillId="0" borderId="8" xfId="18" applyNumberFormat="1" applyFont="1" applyFill="1" applyBorder="1"/>
    <xf numFmtId="164" fontId="0" fillId="0" borderId="8" xfId="18" applyNumberFormat="1" applyFont="1" applyFill="1" applyBorder="1"/>
    <xf numFmtId="1" fontId="5" fillId="0" borderId="0" xfId="18" applyNumberFormat="1" applyFont="1" applyFill="1" applyBorder="1"/>
    <xf numFmtId="164" fontId="0" fillId="0" borderId="0" xfId="18" applyNumberFormat="1" applyFont="1" applyFill="1" applyBorder="1"/>
    <xf numFmtId="164" fontId="3" fillId="6" borderId="8" xfId="18" applyNumberFormat="1" applyFont="1" applyFill="1" applyBorder="1"/>
    <xf numFmtId="0" fontId="5" fillId="0" borderId="2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2" fillId="0" borderId="2" xfId="0" applyFont="1" applyBorder="1"/>
    <xf numFmtId="9" fontId="6" fillId="0" borderId="3" xfId="15" applyFont="1" applyBorder="1"/>
    <xf numFmtId="164" fontId="5" fillId="0" borderId="3" xfId="18" applyNumberFormat="1" applyFont="1" applyBorder="1"/>
    <xf numFmtId="164" fontId="5" fillId="0" borderId="9" xfId="18" applyNumberFormat="1" applyFont="1" applyBorder="1"/>
    <xf numFmtId="0" fontId="0" fillId="7" borderId="10" xfId="18" applyNumberFormat="1" applyFont="1" applyFill="1" applyBorder="1" applyAlignment="1">
      <alignment/>
    </xf>
    <xf numFmtId="164" fontId="3" fillId="6" borderId="7" xfId="18" applyNumberFormat="1" applyFont="1" applyFill="1" applyBorder="1"/>
    <xf numFmtId="0" fontId="2" fillId="0" borderId="1" xfId="0" applyFont="1" applyBorder="1"/>
    <xf numFmtId="9" fontId="6" fillId="0" borderId="7" xfId="15" applyFont="1" applyBorder="1"/>
    <xf numFmtId="164" fontId="7" fillId="0" borderId="8" xfId="18" applyNumberFormat="1" applyFont="1" applyFill="1" applyBorder="1"/>
    <xf numFmtId="164" fontId="5" fillId="8" borderId="0" xfId="0" applyNumberFormat="1" applyFont="1" applyFill="1" applyBorder="1"/>
    <xf numFmtId="164" fontId="5" fillId="8" borderId="0" xfId="18" applyNumberFormat="1" applyFont="1" applyFill="1" applyBorder="1"/>
    <xf numFmtId="1" fontId="5" fillId="8" borderId="0" xfId="18" applyNumberFormat="1" applyFont="1" applyFill="1" applyBorder="1"/>
    <xf numFmtId="0" fontId="5" fillId="8" borderId="0" xfId="0" applyFont="1" applyFill="1" applyBorder="1"/>
    <xf numFmtId="164" fontId="5" fillId="8" borderId="3" xfId="18" applyNumberFormat="1" applyFont="1" applyFill="1" applyBorder="1"/>
    <xf numFmtId="9" fontId="5" fillId="8" borderId="0" xfId="0" applyNumberFormat="1" applyFont="1" applyFill="1" applyAlignment="1">
      <alignment horizontal="center"/>
    </xf>
    <xf numFmtId="9" fontId="5" fillId="0" borderId="0" xfId="15" applyFont="1" applyAlignment="1">
      <alignment horizontal="center"/>
    </xf>
    <xf numFmtId="164" fontId="5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11" xfId="18" applyNumberFormat="1" applyFont="1" applyBorder="1" applyAlignment="1">
      <alignment horizontal="right"/>
    </xf>
    <xf numFmtId="164" fontId="5" fillId="0" borderId="11" xfId="18" applyNumberFormat="1" applyFont="1" applyBorder="1"/>
    <xf numFmtId="9" fontId="5" fillId="0" borderId="11" xfId="0" applyNumberFormat="1" applyFont="1" applyBorder="1"/>
    <xf numFmtId="0" fontId="2" fillId="0" borderId="5" xfId="0" applyFont="1" applyBorder="1"/>
    <xf numFmtId="0" fontId="5" fillId="0" borderId="12" xfId="0" applyFont="1" applyBorder="1" applyAlignment="1">
      <alignment horizontal="right"/>
    </xf>
    <xf numFmtId="164" fontId="5" fillId="0" borderId="12" xfId="18" applyNumberFormat="1" applyFont="1" applyBorder="1"/>
    <xf numFmtId="0" fontId="5" fillId="0" borderId="12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5" fillId="7" borderId="13" xfId="0" applyNumberFormat="1" applyFont="1" applyFill="1" applyBorder="1"/>
    <xf numFmtId="0" fontId="2" fillId="0" borderId="6" xfId="0" applyNumberFormat="1" applyFont="1" applyBorder="1"/>
    <xf numFmtId="164" fontId="5" fillId="8" borderId="2" xfId="18" applyNumberFormat="1" applyFont="1" applyFill="1" applyBorder="1"/>
    <xf numFmtId="164" fontId="2" fillId="0" borderId="1" xfId="18" applyNumberFormat="1" applyFont="1" applyBorder="1"/>
    <xf numFmtId="164" fontId="2" fillId="0" borderId="3" xfId="18" applyNumberFormat="1" applyFont="1" applyBorder="1"/>
    <xf numFmtId="164" fontId="5" fillId="0" borderId="6" xfId="18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LV%20Year%201%20-%202017%20Financial%20Forecast%203.01%20(27th%20Aug%20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TLV%20Year%202%20-%202018%20Financial%20Forecast%203.01%20(27th%20Aug%202016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TLV%20Year%204%20-%202020%20Financial%20Forecast%203.01%20(27th%20Aug%202016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TLV%20Year%203%20-%202019%20Financial%20Forecast%203.01%20(27th%20Aug%20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LV 1st Year 2017 Condensed"/>
      <sheetName val="CTLV 1st Year 2017 Complex"/>
      <sheetName val="1 Villa Mandate R7,500"/>
    </sheetNames>
    <sheetDataSet>
      <sheetData sheetId="0">
        <row r="4">
          <cell r="N4">
            <v>4240944.0801788885</v>
          </cell>
        </row>
        <row r="7">
          <cell r="N7">
            <v>422768.65653293394</v>
          </cell>
        </row>
        <row r="8">
          <cell r="N8">
            <v>385059.00501118053</v>
          </cell>
        </row>
        <row r="9">
          <cell r="N9">
            <v>195177.01503354148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LV 2nd Year 2018 Condensed"/>
      <sheetName val="CTLV 2nd 2018 Year Complex "/>
      <sheetName val="1 Villa Mandate R10,000"/>
    </sheetNames>
    <sheetDataSet>
      <sheetData sheetId="0">
        <row r="4">
          <cell r="N4">
            <v>8830865.747333983</v>
          </cell>
        </row>
        <row r="7">
          <cell r="N7">
            <v>1615893.9705062332</v>
          </cell>
        </row>
        <row r="8">
          <cell r="N8">
            <v>471929.10920837405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TLV 4th Year 2020 Condensed "/>
      <sheetName val="CTLV 4th Year 2020 Complex "/>
      <sheetName val="1 Villa Mandate R15,000"/>
    </sheetNames>
    <sheetDataSet>
      <sheetData sheetId="0">
        <row r="7">
          <cell r="N7">
            <v>5037007.904247325</v>
          </cell>
          <cell r="S7">
            <v>2014803.16169893</v>
          </cell>
          <cell r="T7">
            <v>8059212.64679572</v>
          </cell>
        </row>
        <row r="9">
          <cell r="N9">
            <v>1837007.904247325</v>
          </cell>
        </row>
        <row r="10">
          <cell r="J10">
            <v>0.3737475479709397</v>
          </cell>
        </row>
        <row r="81">
          <cell r="N81">
            <v>1372605.9631966148</v>
          </cell>
        </row>
      </sheetData>
      <sheetData sheetId="1">
        <row r="5">
          <cell r="CX5">
            <v>18290423.85278646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LV 3rd Year 2019 Condensed "/>
      <sheetName val="CTLV 3rd Year 2019 Complex "/>
      <sheetName val="1 Villa Mandate"/>
    </sheetNames>
    <sheetDataSet>
      <sheetData sheetId="0">
        <row r="4">
          <cell r="N4">
            <v>14221196.380631512</v>
          </cell>
        </row>
        <row r="7">
          <cell r="N7">
            <v>4034200.6143900612</v>
          </cell>
        </row>
        <row r="9">
          <cell r="N9">
            <v>834200.6143900612</v>
          </cell>
        </row>
        <row r="81">
          <cell r="N81">
            <v>355299.095157878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tabSelected="1" workbookViewId="0" topLeftCell="A1">
      <selection activeCell="H27" sqref="H27"/>
    </sheetView>
  </sheetViews>
  <sheetFormatPr defaultColWidth="9.140625" defaultRowHeight="15"/>
  <cols>
    <col min="1" max="1" width="4.7109375" style="1" customWidth="1"/>
    <col min="2" max="2" width="27.421875" style="1" customWidth="1"/>
    <col min="3" max="3" width="14.7109375" style="6" customWidth="1"/>
    <col min="4" max="4" width="38.7109375" style="1" customWidth="1"/>
    <col min="5" max="5" width="4.7109375" style="1" customWidth="1"/>
    <col min="6" max="6" width="46.57421875" style="1" customWidth="1"/>
    <col min="7" max="7" width="17.7109375" style="1" bestFit="1" customWidth="1"/>
    <col min="8" max="9" width="8.8515625" style="1" customWidth="1"/>
    <col min="10" max="10" width="14.421875" style="1" customWidth="1"/>
    <col min="11" max="11" width="13.28125" style="1" bestFit="1" customWidth="1"/>
    <col min="12" max="12" width="8.8515625" style="1" customWidth="1"/>
    <col min="13" max="13" width="12.7109375" style="1" bestFit="1" customWidth="1"/>
    <col min="14" max="16384" width="8.8515625" style="1" customWidth="1"/>
  </cols>
  <sheetData>
    <row r="1" spans="2:4" s="3" customFormat="1" ht="13.95" customHeight="1">
      <c r="B1" s="4" t="s">
        <v>15</v>
      </c>
      <c r="C1" s="5"/>
      <c r="D1" s="4"/>
    </row>
    <row r="2" spans="2:11" ht="13.95" customHeight="1">
      <c r="B2" s="2"/>
      <c r="D2" s="2"/>
      <c r="I2" s="16"/>
      <c r="J2" s="16"/>
      <c r="K2" s="16"/>
    </row>
    <row r="3" spans="2:11" ht="13.95" customHeight="1">
      <c r="B3" s="31" t="s">
        <v>0</v>
      </c>
      <c r="C3" s="31">
        <f>'[1]CTLV 1st Year 2017 Condensed'!$N$7</f>
        <v>422768.65653293394</v>
      </c>
      <c r="D3" s="31" t="s">
        <v>1</v>
      </c>
      <c r="F3" s="7" t="s">
        <v>26</v>
      </c>
      <c r="G3" s="19">
        <v>1400000</v>
      </c>
      <c r="H3" s="30"/>
      <c r="I3" s="31" t="s">
        <v>0</v>
      </c>
      <c r="J3" s="31">
        <f>'[1]CTLV 1st Year 2017 Condensed'!$N$4</f>
        <v>4240944.0801788885</v>
      </c>
      <c r="K3" s="32" t="s">
        <v>33</v>
      </c>
    </row>
    <row r="4" spans="2:11" ht="13.95" customHeight="1">
      <c r="B4" s="23" t="s">
        <v>2</v>
      </c>
      <c r="C4" s="23">
        <f>'[1]CTLV 1st Year 2017 Condensed'!$N$8</f>
        <v>385059.00501118053</v>
      </c>
      <c r="D4" s="23" t="s">
        <v>3</v>
      </c>
      <c r="F4" s="8" t="s">
        <v>37</v>
      </c>
      <c r="G4" s="40">
        <v>2</v>
      </c>
      <c r="H4" s="30"/>
      <c r="I4" s="31" t="s">
        <v>7</v>
      </c>
      <c r="J4" s="31">
        <f>'[2]CTLV 2nd Year 2018 Condensed'!$N$4</f>
        <v>8830865.747333983</v>
      </c>
      <c r="K4" s="32" t="s">
        <v>33</v>
      </c>
    </row>
    <row r="5" spans="2:11" ht="13.95" customHeight="1">
      <c r="B5" s="23" t="s">
        <v>2</v>
      </c>
      <c r="C5" s="23">
        <f>'[1]CTLV 1st Year 2017 Condensed'!$N$9</f>
        <v>195177.01503354148</v>
      </c>
      <c r="D5" s="24" t="s">
        <v>4</v>
      </c>
      <c r="F5" s="8"/>
      <c r="G5" s="40">
        <f>G3*G4</f>
        <v>2800000</v>
      </c>
      <c r="H5" s="30"/>
      <c r="I5" s="31" t="s">
        <v>9</v>
      </c>
      <c r="J5" s="31">
        <f>'[4]CTLV 3rd Year 2019 Condensed '!$N$4</f>
        <v>14221196.380631512</v>
      </c>
      <c r="K5" s="32" t="s">
        <v>33</v>
      </c>
    </row>
    <row r="6" spans="2:11" ht="13.95" customHeight="1" thickBot="1">
      <c r="B6" s="22" t="s">
        <v>5</v>
      </c>
      <c r="C6" s="35">
        <f>SUM(C3:C5)</f>
        <v>1003004.676577656</v>
      </c>
      <c r="D6" s="22" t="s">
        <v>6</v>
      </c>
      <c r="F6" s="10" t="s">
        <v>27</v>
      </c>
      <c r="G6" s="41">
        <f>G3+G5</f>
        <v>4200000</v>
      </c>
      <c r="H6" s="30"/>
      <c r="I6" s="31" t="s">
        <v>11</v>
      </c>
      <c r="J6" s="46">
        <f>'[3]CTLV 4th Year 2020 Complex '!$CX$5</f>
        <v>18290423.85278646</v>
      </c>
      <c r="K6" s="32" t="s">
        <v>33</v>
      </c>
    </row>
    <row r="7" spans="2:11" ht="13.95" customHeight="1">
      <c r="B7" s="25" t="s">
        <v>18</v>
      </c>
      <c r="C7" s="25">
        <f>C6*85%</f>
        <v>852553.9750910075</v>
      </c>
      <c r="D7" s="25" t="s">
        <v>6</v>
      </c>
      <c r="F7" s="68" t="s">
        <v>29</v>
      </c>
      <c r="G7" s="51">
        <v>2</v>
      </c>
      <c r="H7" s="52">
        <v>1</v>
      </c>
      <c r="I7" s="48"/>
      <c r="J7" s="33"/>
      <c r="K7" s="34"/>
    </row>
    <row r="8" spans="2:11" ht="13.95" customHeight="1" thickBot="1">
      <c r="B8" s="25" t="s">
        <v>19</v>
      </c>
      <c r="C8" s="25">
        <f>C6*115%</f>
        <v>1153455.3780643044</v>
      </c>
      <c r="D8" s="25" t="s">
        <v>6</v>
      </c>
      <c r="F8" s="10" t="s">
        <v>30</v>
      </c>
      <c r="G8" s="41">
        <f>G6*G7</f>
        <v>8400000</v>
      </c>
      <c r="H8" s="30"/>
      <c r="I8" s="48"/>
      <c r="J8" s="49"/>
      <c r="K8" s="34"/>
    </row>
    <row r="9" spans="2:11" ht="13.95" customHeight="1">
      <c r="B9" s="26"/>
      <c r="C9" s="26"/>
      <c r="D9" s="26"/>
      <c r="F9" s="8" t="s">
        <v>61</v>
      </c>
      <c r="G9" s="40">
        <v>2</v>
      </c>
      <c r="H9" s="53">
        <v>1</v>
      </c>
      <c r="I9" s="50" t="s">
        <v>45</v>
      </c>
      <c r="J9" s="48"/>
      <c r="K9" s="21"/>
    </row>
    <row r="10" spans="2:11" ht="13.95" customHeight="1" thickBot="1">
      <c r="B10" s="32" t="s">
        <v>7</v>
      </c>
      <c r="C10" s="31">
        <f>'[2]CTLV 2nd Year 2018 Condensed'!$N$7</f>
        <v>1615893.9705062332</v>
      </c>
      <c r="D10" s="31" t="s">
        <v>8</v>
      </c>
      <c r="F10" s="10" t="s">
        <v>30</v>
      </c>
      <c r="G10" s="41">
        <f>G8*G9</f>
        <v>16800000</v>
      </c>
      <c r="H10" s="30"/>
      <c r="I10" s="50" t="s">
        <v>46</v>
      </c>
      <c r="J10" s="48"/>
      <c r="K10" s="15"/>
    </row>
    <row r="11" spans="2:11" ht="13.95" customHeight="1">
      <c r="B11" s="23" t="s">
        <v>2</v>
      </c>
      <c r="C11" s="23">
        <f>'[2]CTLV 2nd Year 2018 Condensed'!$N$8</f>
        <v>471929.10920837405</v>
      </c>
      <c r="D11" s="23" t="s">
        <v>3</v>
      </c>
      <c r="F11" s="8" t="s">
        <v>38</v>
      </c>
      <c r="G11" s="40">
        <v>2</v>
      </c>
      <c r="H11" s="53"/>
      <c r="I11" s="50" t="s">
        <v>52</v>
      </c>
      <c r="J11" s="48"/>
      <c r="K11" s="15"/>
    </row>
    <row r="12" spans="2:11" ht="13.95" customHeight="1" thickBot="1">
      <c r="B12" s="22"/>
      <c r="C12" s="35">
        <f>C10+C11</f>
        <v>2087823.0797146072</v>
      </c>
      <c r="D12" s="22" t="s">
        <v>6</v>
      </c>
      <c r="F12" s="10" t="s">
        <v>30</v>
      </c>
      <c r="G12" s="41">
        <f>G10*G11</f>
        <v>33600000</v>
      </c>
      <c r="H12" s="30"/>
      <c r="I12" s="50" t="s">
        <v>47</v>
      </c>
      <c r="J12" s="48"/>
      <c r="K12" s="15"/>
    </row>
    <row r="13" spans="2:11" ht="13.95" customHeight="1">
      <c r="B13" s="25" t="s">
        <v>20</v>
      </c>
      <c r="C13" s="25">
        <f>C10*70%</f>
        <v>1131125.7793543632</v>
      </c>
      <c r="D13" s="25" t="s">
        <v>8</v>
      </c>
      <c r="F13" s="8" t="s">
        <v>28</v>
      </c>
      <c r="G13" s="13">
        <f>'[3]CTLV 4th Year 2020 Condensed '!$J$10</f>
        <v>0.3737475479709397</v>
      </c>
      <c r="H13" s="30"/>
      <c r="I13" s="50" t="s">
        <v>48</v>
      </c>
      <c r="J13" s="48"/>
      <c r="K13" s="15"/>
    </row>
    <row r="14" spans="2:11" ht="13.95" customHeight="1">
      <c r="B14" s="25" t="s">
        <v>21</v>
      </c>
      <c r="C14" s="25">
        <f>C10*130%</f>
        <v>2100662.161658103</v>
      </c>
      <c r="D14" s="25" t="s">
        <v>8</v>
      </c>
      <c r="F14" s="8"/>
      <c r="G14" s="40">
        <f>G12*G13</f>
        <v>12557917.611823574</v>
      </c>
      <c r="H14" s="30"/>
      <c r="I14" s="50" t="s">
        <v>49</v>
      </c>
      <c r="J14" s="48"/>
      <c r="K14" s="15"/>
    </row>
    <row r="15" spans="2:11" ht="13.95" customHeight="1">
      <c r="B15" s="26"/>
      <c r="C15" s="26"/>
      <c r="D15" s="26"/>
      <c r="F15" s="7" t="s">
        <v>32</v>
      </c>
      <c r="G15" s="43">
        <f>G12+G14</f>
        <v>46157917.61182357</v>
      </c>
      <c r="H15" s="30"/>
      <c r="I15" s="50" t="s">
        <v>50</v>
      </c>
      <c r="J15" s="48"/>
      <c r="K15" s="15"/>
    </row>
    <row r="16" spans="2:11" ht="13.95" customHeight="1">
      <c r="B16" s="22" t="s">
        <v>9</v>
      </c>
      <c r="C16" s="35">
        <f>'[4]CTLV 3rd Year 2019 Condensed '!$N$7</f>
        <v>4034200.6143900612</v>
      </c>
      <c r="D16" s="22" t="s">
        <v>8</v>
      </c>
      <c r="F16" s="69"/>
      <c r="G16" s="45">
        <f>J6/G15</f>
        <v>0.39625756098020504</v>
      </c>
      <c r="H16" s="30" t="s">
        <v>41</v>
      </c>
      <c r="I16" s="50" t="s">
        <v>51</v>
      </c>
      <c r="J16" s="48"/>
      <c r="K16" s="15"/>
    </row>
    <row r="17" spans="2:11" ht="13.95" customHeight="1">
      <c r="B17" s="27" t="s">
        <v>16</v>
      </c>
      <c r="C17" s="27">
        <v>3200000</v>
      </c>
      <c r="D17" s="27" t="s">
        <v>8</v>
      </c>
      <c r="F17" s="8" t="s">
        <v>60</v>
      </c>
      <c r="G17" s="39">
        <f>J5/G15</f>
        <v>0.3080987426735361</v>
      </c>
      <c r="H17" s="30" t="s">
        <v>42</v>
      </c>
      <c r="I17" s="50" t="s">
        <v>53</v>
      </c>
      <c r="J17" s="48"/>
      <c r="K17" s="18"/>
    </row>
    <row r="18" spans="2:11" ht="13.95" customHeight="1">
      <c r="B18" s="25" t="s">
        <v>22</v>
      </c>
      <c r="C18" s="25">
        <f>C16*55%</f>
        <v>2218810.337914534</v>
      </c>
      <c r="D18" s="25" t="s">
        <v>8</v>
      </c>
      <c r="F18" s="8" t="s">
        <v>31</v>
      </c>
      <c r="G18" s="40"/>
      <c r="H18" s="30"/>
      <c r="I18" s="50" t="s">
        <v>54</v>
      </c>
      <c r="J18" s="47"/>
      <c r="K18" s="15"/>
    </row>
    <row r="19" spans="2:11" ht="13.95" customHeight="1">
      <c r="B19" s="25" t="s">
        <v>23</v>
      </c>
      <c r="C19" s="25">
        <f>C16*145%</f>
        <v>5849590.890865589</v>
      </c>
      <c r="D19" s="25" t="s">
        <v>8</v>
      </c>
      <c r="F19" s="8" t="s">
        <v>39</v>
      </c>
      <c r="G19" s="40"/>
      <c r="H19" s="30"/>
      <c r="I19" s="15"/>
      <c r="J19" s="14"/>
      <c r="K19" s="15"/>
    </row>
    <row r="20" spans="2:11" ht="13.95" customHeight="1">
      <c r="B20" s="28" t="s">
        <v>17</v>
      </c>
      <c r="C20" s="28">
        <f>'[4]CTLV 3rd Year 2019 Condensed '!$N$9</f>
        <v>834200.6143900612</v>
      </c>
      <c r="D20" s="28" t="s">
        <v>14</v>
      </c>
      <c r="F20" s="8" t="s">
        <v>40</v>
      </c>
      <c r="G20" s="40"/>
      <c r="I20" s="16"/>
      <c r="J20" s="14"/>
      <c r="K20" s="14"/>
    </row>
    <row r="21" spans="2:13" ht="13.95" customHeight="1">
      <c r="B21" s="28" t="s">
        <v>10</v>
      </c>
      <c r="C21" s="28">
        <f>'[4]CTLV 3rd Year 2019 Condensed '!$N$81</f>
        <v>355299.095157878</v>
      </c>
      <c r="D21" s="28" t="s">
        <v>12</v>
      </c>
      <c r="F21" s="8" t="s">
        <v>44</v>
      </c>
      <c r="G21" s="70"/>
      <c r="I21" s="44"/>
      <c r="J21" s="57"/>
      <c r="K21" s="58">
        <v>1000000</v>
      </c>
      <c r="L21" s="59">
        <v>8</v>
      </c>
      <c r="M21" s="19">
        <f>K21*L21</f>
        <v>8000000</v>
      </c>
    </row>
    <row r="22" spans="2:13" ht="13.95" customHeight="1">
      <c r="B22" s="26"/>
      <c r="C22" s="26"/>
      <c r="D22" s="26"/>
      <c r="F22" s="11" t="s">
        <v>56</v>
      </c>
      <c r="G22" s="71"/>
      <c r="I22" s="38"/>
      <c r="J22" s="54" t="s">
        <v>57</v>
      </c>
      <c r="K22" s="17">
        <v>1</v>
      </c>
      <c r="L22" s="15"/>
      <c r="M22" s="9"/>
    </row>
    <row r="23" spans="2:13" ht="13.95" customHeight="1">
      <c r="B23" s="22" t="s">
        <v>11</v>
      </c>
      <c r="C23" s="35">
        <f>'[3]CTLV 4th Year 2020 Condensed '!$N$7</f>
        <v>5037007.904247325</v>
      </c>
      <c r="D23" s="22" t="s">
        <v>8</v>
      </c>
      <c r="F23" s="65"/>
      <c r="G23" s="65"/>
      <c r="I23" s="38"/>
      <c r="J23" s="56"/>
      <c r="K23" s="14">
        <f>K21*K22</f>
        <v>1000000</v>
      </c>
      <c r="L23" s="15"/>
      <c r="M23" s="9"/>
    </row>
    <row r="24" spans="2:13" ht="13.95" customHeight="1">
      <c r="B24" s="27" t="s">
        <v>13</v>
      </c>
      <c r="C24" s="27">
        <v>3200000</v>
      </c>
      <c r="D24" s="27" t="s">
        <v>8</v>
      </c>
      <c r="F24" s="42" t="s">
        <v>43</v>
      </c>
      <c r="G24" s="66"/>
      <c r="I24" s="38"/>
      <c r="J24" s="56" t="s">
        <v>30</v>
      </c>
      <c r="K24" s="14">
        <f>K21+K23</f>
        <v>2000000</v>
      </c>
      <c r="L24" s="15"/>
      <c r="M24" s="9"/>
    </row>
    <row r="25" spans="2:13" ht="13.95" customHeight="1">
      <c r="B25" s="25" t="s">
        <v>25</v>
      </c>
      <c r="C25" s="25">
        <f>'[3]CTLV 4th Year 2020 Condensed '!$S$7</f>
        <v>2014803.16169893</v>
      </c>
      <c r="D25" s="25" t="s">
        <v>8</v>
      </c>
      <c r="F25" s="20"/>
      <c r="G25" s="64"/>
      <c r="I25" s="38"/>
      <c r="J25" s="56" t="s">
        <v>58</v>
      </c>
      <c r="K25" s="17">
        <v>1</v>
      </c>
      <c r="L25" s="15"/>
      <c r="M25" s="9"/>
    </row>
    <row r="26" spans="2:13" ht="13.95" customHeight="1">
      <c r="B26" s="25" t="s">
        <v>24</v>
      </c>
      <c r="C26" s="25">
        <f>'[3]CTLV 4th Year 2020 Condensed '!$T$7</f>
        <v>8059212.64679572</v>
      </c>
      <c r="D26" s="25" t="s">
        <v>8</v>
      </c>
      <c r="F26" s="36" t="s">
        <v>35</v>
      </c>
      <c r="G26" s="64"/>
      <c r="I26" s="38"/>
      <c r="J26" s="56"/>
      <c r="K26" s="14">
        <f>K24*K25</f>
        <v>2000000</v>
      </c>
      <c r="L26" s="15"/>
      <c r="M26" s="9"/>
    </row>
    <row r="27" spans="2:13" ht="13.95" customHeight="1">
      <c r="B27" s="28" t="s">
        <v>17</v>
      </c>
      <c r="C27" s="29">
        <f>'[3]CTLV 4th Year 2020 Condensed '!$N$9</f>
        <v>1837007.904247325</v>
      </c>
      <c r="D27" s="29" t="s">
        <v>14</v>
      </c>
      <c r="F27" s="36" t="s">
        <v>36</v>
      </c>
      <c r="G27" s="64"/>
      <c r="I27" s="38"/>
      <c r="J27" s="56" t="s">
        <v>30</v>
      </c>
      <c r="K27" s="14">
        <f>K24+K26</f>
        <v>4000000</v>
      </c>
      <c r="L27" s="15"/>
      <c r="M27" s="9"/>
    </row>
    <row r="28" spans="2:13" ht="13.95" customHeight="1">
      <c r="B28" s="29" t="s">
        <v>10</v>
      </c>
      <c r="C28" s="29">
        <f>'[3]CTLV 4th Year 2020 Condensed '!$N$81</f>
        <v>1372605.9631966148</v>
      </c>
      <c r="D28" s="29" t="s">
        <v>12</v>
      </c>
      <c r="F28" s="36" t="s">
        <v>55</v>
      </c>
      <c r="G28" s="64"/>
      <c r="I28" s="38"/>
      <c r="J28" s="56" t="s">
        <v>59</v>
      </c>
      <c r="K28" s="14">
        <v>1</v>
      </c>
      <c r="L28" s="15"/>
      <c r="M28" s="9"/>
    </row>
    <row r="29" spans="6:13" ht="13.95" customHeight="1">
      <c r="F29" s="37" t="s">
        <v>34</v>
      </c>
      <c r="G29" s="67"/>
      <c r="I29" s="38"/>
      <c r="J29" s="56"/>
      <c r="K29" s="14">
        <f>K27*K28</f>
        <v>4000000</v>
      </c>
      <c r="L29" s="15"/>
      <c r="M29" s="9"/>
    </row>
    <row r="30" spans="9:13" ht="13.95" customHeight="1">
      <c r="I30" s="60"/>
      <c r="J30" s="61" t="s">
        <v>5</v>
      </c>
      <c r="K30" s="62">
        <f>K27+K29</f>
        <v>8000000</v>
      </c>
      <c r="L30" s="63"/>
      <c r="M30" s="12"/>
    </row>
    <row r="31" ht="13.95" customHeight="1">
      <c r="J31" s="55"/>
    </row>
    <row r="32" ht="13.95" customHeight="1"/>
    <row r="33" ht="13.95" customHeight="1"/>
    <row r="34" ht="13.95" customHeight="1"/>
    <row r="35" ht="13.95" customHeight="1"/>
    <row r="36" ht="13.95" customHeight="1"/>
    <row r="37" ht="13.95" customHeight="1"/>
    <row r="38" ht="13.95" customHeight="1"/>
    <row r="39" ht="13.95" customHeight="1"/>
    <row r="40" ht="13.95" customHeight="1"/>
    <row r="41" ht="13.95" customHeight="1"/>
    <row r="42" ht="13.95" customHeight="1"/>
    <row r="43" ht="13.95" customHeight="1"/>
    <row r="44" ht="13.95" customHeight="1"/>
    <row r="45" ht="13.95" customHeight="1"/>
    <row r="46" ht="13.95" customHeight="1"/>
    <row r="47" ht="13.95" customHeight="1"/>
    <row r="48" ht="13.95" customHeight="1"/>
    <row r="49" ht="13.9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Ray Ball</dc:creator>
  <cp:keywords/>
  <dc:description/>
  <cp:lastModifiedBy>Nick Ray Ball</cp:lastModifiedBy>
  <dcterms:created xsi:type="dcterms:W3CDTF">2016-08-24T15:56:57Z</dcterms:created>
  <dcterms:modified xsi:type="dcterms:W3CDTF">2016-08-29T14:00:50Z</dcterms:modified>
  <cp:category/>
  <cp:version/>
  <cp:contentType/>
  <cp:contentStatus/>
</cp:coreProperties>
</file>